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externalLinks/externalLink1.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6550" activeTab="2"/>
  </bookViews>
  <sheets>
    <sheet name="附表 1-资金台账" sheetId="1" r:id="rId1"/>
    <sheet name="附表 2-项目台账" sheetId="2" r:id="rId2"/>
    <sheet name="附表 3-资产台账" sheetId="3" r:id="rId3"/>
    <sheet name="附表 3-1 资产台账（质保金）" sheetId="4" r:id="rId4"/>
    <sheet name="附表 4 资产台账（动态更新部分）" sheetId="5" r:id="rId5"/>
  </sheets>
  <externalReferences>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s>
  <definedNames>
    <definedName name="_xlnm._FilterDatabase" localSheetId="1" hidden="1">'附表 2-项目台账'!$A$7:$Y$61</definedName>
    <definedName name="_xlnm._FilterDatabase" localSheetId="2" hidden="1">'附表 3-资产台账'!$A$4:$AC$56</definedName>
    <definedName name="_xlnm._FilterDatabase" localSheetId="3" hidden="1">'附表 3-1 资产台账（质保金）'!$A$4:$AC$18</definedName>
    <definedName name="_xlnm._FilterDatabase" localSheetId="4" hidden="1">'附表 4 资产台账（动态更新部分）'!$A$4:$S$18</definedName>
    <definedName name="_xlnm.Print_Area" localSheetId="0">'附表 1-资金台账'!$A$1:$Y$14</definedName>
    <definedName name="_xlnm.Print_Area" localSheetId="1">'附表 2-项目台账'!$A$1:$X$61</definedName>
    <definedName name="_xlnm.Print_Area" localSheetId="3">'附表 3-1 资产台账（质保金）'!$D$1:$AC$17</definedName>
    <definedName name="_xlnm.Print_Area" localSheetId="2">'附表 3-资产台账'!$A$1:$AC$57</definedName>
    <definedName name="_xlnm.Print_Area" localSheetId="4">'附表 4 资产台账（动态更新部分）'!$D$1:$R$17</definedName>
    <definedName name="到户类资产" localSheetId="3">'附表 3-1 资产台账（质保金）'!$C$9:$C$11</definedName>
    <definedName name="到户类资产" localSheetId="2">'附表 3-资产台账'!$C$10:$C$12</definedName>
    <definedName name="到户类资产" localSheetId="4">'附表 4 资产台账（动态更新部分）'!$C$9:$C$11</definedName>
    <definedName name="公益性资产" localSheetId="3">'附表 3-1 资产台账（质保金）'!$A$9:$A$18</definedName>
    <definedName name="公益性资产" localSheetId="2">'附表 3-资产台账'!$A$10:$A$19</definedName>
    <definedName name="公益性资产" localSheetId="4">'附表 4 资产台账（动态更新部分）'!$A$9:$A$18</definedName>
    <definedName name="经营性资产" localSheetId="3">'附表 3-1 资产台账（质保金）'!$B$9:$B$16</definedName>
    <definedName name="经营性资产" localSheetId="2">'附表 3-资产台账'!$B$10:$B$17</definedName>
    <definedName name="经营性资产" localSheetId="4">'附表 4 资产台账（动态更新部分）'!$B$9:$B$16</definedName>
    <definedName name="项目大类" localSheetId="3">'附表 3-1 资产台账（质保金）'!$A$8:$C$8</definedName>
    <definedName name="项目大类" localSheetId="2">'附表 3-资产台账'!$A$9:$C$9</definedName>
    <definedName name="项目大类" localSheetId="4">'附表 4 资产台账（动态更新部分）'!$A$8:$C$8</definedName>
    <definedName name="项目大类">'[1]附表 3-1'!$A$6:$C$6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邓超</author>
  </authors>
  <commentList>
    <comment ref="V13" authorId="0">
      <text>
        <r>
          <rPr>
            <sz val="12"/>
            <rFont val="宋体"/>
            <charset val="134"/>
          </rPr>
          <t>未提供协议</t>
        </r>
      </text>
    </comment>
  </commentList>
</comments>
</file>

<file path=xl/sharedStrings.xml><?xml version="1.0" encoding="utf-8"?>
<sst xmlns="http://schemas.openxmlformats.org/spreadsheetml/2006/main" count="1994" uniqueCount="550">
  <si>
    <t>附表1：</t>
  </si>
  <si>
    <t>海口市龙华区2023年衔接资金安排和项目实施情况汇总表（资金台账）</t>
  </si>
  <si>
    <t>序号</t>
  </si>
  <si>
    <t>年度</t>
  </si>
  <si>
    <t>资金指标文件文号</t>
  </si>
  <si>
    <t>衔接资金安排（万元）</t>
  </si>
  <si>
    <t>衔接资金项目实施（万元、个）</t>
  </si>
  <si>
    <t>合计    
（万元）</t>
  </si>
  <si>
    <t>中央资金</t>
  </si>
  <si>
    <t>省级资金</t>
  </si>
  <si>
    <t>市县资金</t>
  </si>
  <si>
    <t>区级配套资金</t>
  </si>
  <si>
    <t>项目  合计（个）</t>
  </si>
  <si>
    <t>产业项目</t>
  </si>
  <si>
    <t>就业项目</t>
  </si>
  <si>
    <t>乡村建设行动</t>
  </si>
  <si>
    <t>易地搬迁后扶</t>
  </si>
  <si>
    <t>巩固三保障成果类</t>
  </si>
  <si>
    <t>乡村治理和精神文明建设</t>
  </si>
  <si>
    <t>项目管理费</t>
  </si>
  <si>
    <t>其他</t>
  </si>
  <si>
    <t>注：项目类型已根据项目库61号文件进行修改。</t>
  </si>
  <si>
    <t>资金安排</t>
  </si>
  <si>
    <t>项目个数</t>
  </si>
  <si>
    <t>琼财农[2022]1001号；海财农[2022]4113号</t>
  </si>
  <si>
    <t>提前批--中央</t>
  </si>
  <si>
    <t>琼财农[2023]328号；海财农[2023]1390号</t>
  </si>
  <si>
    <t>年中--中央</t>
  </si>
  <si>
    <t>琼财农[2022]1035号；
海财农[2022]4114号</t>
  </si>
  <si>
    <t>提前批--省级</t>
  </si>
  <si>
    <t>琼财农[2023]476号；海财农[2023]1840号</t>
  </si>
  <si>
    <t>年中--省级</t>
  </si>
  <si>
    <t>海财农[2023]47号</t>
  </si>
  <si>
    <t>提前下达--市级</t>
  </si>
  <si>
    <t>海财农〔2023〕3186 号</t>
  </si>
  <si>
    <t>中共海口市龙华区委实施乡村振兴战略领导小组2023年第15次会议纪要</t>
  </si>
  <si>
    <t>总计</t>
  </si>
  <si>
    <t>备注：</t>
  </si>
  <si>
    <t>因项目资金安排存在多次调整的情况，本表中衔接资金项目实施栏下涉及的资金安排金额、项目个数无法与资金指标文件文号一列一一对应，故只能合并填写资金安排的金额与项目个数。</t>
  </si>
  <si>
    <t xml:space="preserve">check </t>
  </si>
  <si>
    <t>附表2：</t>
  </si>
  <si>
    <t>海口市龙华区2023年度衔接资金安排使用和项目实施情况明细表（项目台账）</t>
  </si>
  <si>
    <t>填表人：</t>
  </si>
  <si>
    <t>核实人：</t>
  </si>
  <si>
    <t>填报时间：xx年xx月xx日</t>
  </si>
  <si>
    <t>项目名称</t>
  </si>
  <si>
    <t>实施地点（**乡镇**村委会）</t>
  </si>
  <si>
    <t>建设任务（区审批局批复或实际建设内容）</t>
  </si>
  <si>
    <t>市县下拨资金指标文件文号</t>
  </si>
  <si>
    <t>资金来源（元）</t>
  </si>
  <si>
    <t>已支出资金
（元）</t>
  </si>
  <si>
    <t>结余结转（元）</t>
  </si>
  <si>
    <t>项目建设完成情况</t>
  </si>
  <si>
    <t>项目现状</t>
  </si>
  <si>
    <t>项目监管责任落实情况</t>
  </si>
  <si>
    <t>是否形成资产</t>
  </si>
  <si>
    <t>资产类型（公益性、经营性、到户类）</t>
  </si>
  <si>
    <t>合计</t>
  </si>
  <si>
    <t>其中：</t>
  </si>
  <si>
    <t>责任单位</t>
  </si>
  <si>
    <t>责任人或联系人</t>
  </si>
  <si>
    <r>
      <rPr>
        <b/>
        <sz val="12"/>
        <color theme="1"/>
        <rFont val="等线"/>
        <charset val="134"/>
        <scheme val="minor"/>
      </rPr>
      <t>管理制度</t>
    </r>
    <r>
      <rPr>
        <b/>
        <sz val="12"/>
        <color rgb="FFFF0000"/>
        <rFont val="等线"/>
        <charset val="134"/>
        <scheme val="minor"/>
      </rPr>
      <t>或协议</t>
    </r>
    <r>
      <rPr>
        <b/>
        <sz val="12"/>
        <color theme="1"/>
        <rFont val="等线"/>
        <charset val="134"/>
        <scheme val="minor"/>
      </rPr>
      <t>名称</t>
    </r>
  </si>
  <si>
    <t>财政专项衔接资金</t>
  </si>
  <si>
    <t>历年扶贫资金（衔接资金）</t>
  </si>
  <si>
    <t>整合其他涉农资金</t>
  </si>
  <si>
    <t>行业资金</t>
  </si>
  <si>
    <t>社会资金</t>
  </si>
  <si>
    <t>小计</t>
  </si>
  <si>
    <t>市级资金</t>
  </si>
  <si>
    <t>一</t>
  </si>
  <si>
    <t>产业发展</t>
  </si>
  <si>
    <t>龙华区-新坡镇_产业发展_生产项目_仁南村委会发展村集体经济项目</t>
  </si>
  <si>
    <t>海口市龙华区新坡镇仁南村</t>
  </si>
  <si>
    <t>采购牛犊25头、母牛25头，共80万元，并由村集体及农户委托海南润利农业发展有限公司统一负责托管托养。</t>
  </si>
  <si>
    <t>海财农[2022]4113号</t>
  </si>
  <si>
    <t>已完成</t>
  </si>
  <si>
    <t>经营亏损</t>
  </si>
  <si>
    <t>海口市龙华区新坡镇人民政府</t>
  </si>
  <si>
    <t>许赞</t>
  </si>
  <si>
    <t>琼财农[2022]370号；
琼财农规[2023]6号；
《养殖托管协议》</t>
  </si>
  <si>
    <t>是</t>
  </si>
  <si>
    <t>经营性</t>
  </si>
  <si>
    <t>龙华区-新坡镇_产业发展_生产项目_仁里村委会发展村集体经济项目</t>
  </si>
  <si>
    <t>海口市龙华区新坡镇仁里村</t>
  </si>
  <si>
    <t>采购牛犊25头、母牛40头，共112万元，并由村集体及农户委托海南润利农业发展有限公司统一负责托管托养。</t>
  </si>
  <si>
    <t>龙华区-新坡镇_产业发展_生产项目_文丰村委会发展村集体经济项目</t>
  </si>
  <si>
    <t>海口市龙华区新坡镇文丰村</t>
  </si>
  <si>
    <t>采购牛犊22头、母牛23头，共75.3万元，并由村集体及农户委托海南润利农业发展有限公司统一负责托管托养。</t>
  </si>
  <si>
    <t>龙华区-新坡镇_产业发展_产业服务支撑项目_仁南儒佐食用菌基地提升工程项目</t>
  </si>
  <si>
    <t>海口市龙华区新坡镇仁南村委会儒佐村</t>
  </si>
  <si>
    <t>本项目为新坡镇儒佐食用菌基地提升工程项目，项目具体建设内容如下：1#棚改造1座、3#棚改造1座、原有卫生间改造1间、基地内墙面涂料修复约580㎡、成品遮阳防雨帘4个及防雨棚3个、园路150m、浸塑围网 76m、水渠修复 35m、园区监控系统、太阳能路灯 11 盏、园区太阳能草坪灯及地埋灯 20盏等。</t>
  </si>
  <si>
    <t>海财农[2023]1840号；海财农[2022]4113号</t>
  </si>
  <si>
    <t>正在运营</t>
  </si>
  <si>
    <t>琼财农[2022]370号；
琼财农规[2023]6号</t>
  </si>
  <si>
    <t>龙华区-新坡镇_产业发展_生产项目_新坡镇文山村100亩荷花种植基地综合改扩提升项目</t>
  </si>
  <si>
    <t>海口市龙华区新坡镇文山村</t>
  </si>
  <si>
    <t>1.拔除坏死、长势不良荷花 5500㎡，现状破损老旧铁艺围栏拆除 195m，拆除破损混凝土方沟7m，破除现状混凝土路面3.6m，现状场地清杂、清表 1800㎡，现状水渠清除淤泥45m³，回填土方 160m³；
2.新建荷花育苗大棚6座，新建荷花塘埂435m，新建荷花塘埂土方835.2m³，新建环田防护堤(2.0m高)104m、(2.5m高)107m，新建景观围栏 387m，现状水渠增设盖板 201m，新建过路管涵3.6m，新建混凝土方沟 7m；新建育苗架 72个、PE 给水管 356米、墙面彩绘 1000㎡，氛围灯 40 盏、挂树灯 270 条、灯笼 65个、壁灯 45 盏、油纸伞 25 把及配套电缆、线管 2220m 等；
3.种植黄花风铃木10株，铺种大叶油草620㎡，补植荷花种苗5600丛。</t>
  </si>
  <si>
    <t>海财农[2022]4113号；海财农[2022]4114号；海财农[2023]47号；海财农[2023]1840号</t>
  </si>
  <si>
    <t>已完成，但未提供结算审核报告</t>
  </si>
  <si>
    <t>龙华区-新坡镇_产业发展_生产项目_新坡镇仁里村委会发展村集体项目</t>
  </si>
  <si>
    <t>新坡镇仁里村君美村小组</t>
  </si>
  <si>
    <t>新坡镇政府购买美雄牌鸽笼2套及发电机1台、洗垫布2台、孵化机2台、拌料机1台、拌药机1台、手推扫地机4台、电动扫地机2台、出雏机1台、冰柜1台、电焊机1台、订笼枪2台等设备移交给海口胜吉养殖专业合作社管理运营，每年按扣除成本后的利润40%作为村集体公司合作收益金，合作期5年，合作期满后退还购买设备的本金。</t>
  </si>
  <si>
    <t>海财农〔2022〕4113号
海财农〔2023〕1390号
海财农〔2023〕1840号
海财农〔2023〕3186号
龙财预[2023]0063号</t>
  </si>
  <si>
    <t>设备已交付使用</t>
  </si>
  <si>
    <t>琼财农[2022]370号；
琼财农规[2023]6号；
《仁里鸽子产业合作协议》</t>
  </si>
  <si>
    <t>龙华区-龙桥镇_产业发展_生产项目_龙桥镇龙桥村委会发展村集体经济项目</t>
  </si>
  <si>
    <t>海口市龙华区龙桥镇龙桥村委会陈礼村</t>
  </si>
  <si>
    <t>1户农户自主养殖，饲养黄牛6头。</t>
  </si>
  <si>
    <t>海口市龙华区龙桥镇人民政府</t>
  </si>
  <si>
    <t>梁昌恭</t>
  </si>
  <si>
    <t>龙华区-龙桥镇_产业发展_生产项目_龙桥镇龙洪村委会发展村集体经济项目</t>
  </si>
  <si>
    <t>海口市龙华区龙桥镇龙洪村</t>
  </si>
  <si>
    <t>14户农户自主养殖，其中12户饲养牛共37头、2户饲养羊共30只。</t>
  </si>
  <si>
    <t>龙华区-龙泉镇_产业发展_生产项目_2023年龙泉镇富伟村委会发展村集体经济项目</t>
  </si>
  <si>
    <t>海口市龙华区龙泉镇一亩时光农庄</t>
  </si>
  <si>
    <t>采购羊羔19只（60元/斤）、小种羊（母）45只（50元/斤）、大种羊（母）35只（50元/斤）及种羊（公）2只（50元/斤），共101只，合计投入资金25万元，并由村集体及农户委托海口大叠龙浩农业发展有限公司统一负责托管托养。</t>
  </si>
  <si>
    <t>已委托运营单位管理，但尚未完成验收</t>
  </si>
  <si>
    <t>海口市龙华区龙泉镇人民政府</t>
  </si>
  <si>
    <t>陈翔</t>
  </si>
  <si>
    <t>琼财农[2022]370号；
琼财农规[2023]6号；
《承包养殖（托管托养）产业发展运营管护合同书》</t>
  </si>
  <si>
    <t>龙华区-龙泉镇_产业发展_生产项目_2023年龙泉镇美定村委会发展村集体经济项目</t>
  </si>
  <si>
    <t>采购羊羔6只（60元/斤）、小种羊（母）45只（50元/斤）、大种羊（母）55只（50元/斤）、种羊（公）2只（50元/斤），共108只，投入资金合计30.7万元，并由村集体及农户委托海口大叠龙浩农业发展有限公司统一负责托管托养。</t>
  </si>
  <si>
    <t>龙华区-龙泉镇_产业发展_生产项目_2023年龙泉镇新江村委会发展村集体经济项目</t>
  </si>
  <si>
    <t>采购羊羔12只（60元/斤）、小种羊（母）20只（50元/斤）、大种羊（母）20只（50元/斤）、种羊（公）1只（50元/斤），共53只，合计投入资13万元，并由村集体及农户委托海口大叠龙浩农业发展有限公司统一负责托管托养。</t>
  </si>
  <si>
    <t>龙华区-龙泉镇_产业发展_生产项目_2023年龙泉镇大叠村委会发展村集体经济项目</t>
  </si>
  <si>
    <t>采购羊羔5只（60元/斤）、阉羊22只（50元/斤）、种羊（母）80只（50元/斤）、种羊（公）3只（50元/斤），共110只，34万元，并由村集体及农户委托海口大叠龙浩农业发展有限公司统一负责托管托养。</t>
  </si>
  <si>
    <t>龙华区-龙泉镇_产业发展_产业服务支撑项目_2023年龙泉镇特色品牌打造项目（二期）</t>
  </si>
  <si>
    <t>海口市龙华区龙泉镇</t>
  </si>
  <si>
    <t>1.龙泉镇特色农产品主题曲创作及拍摄：邀请专业音乐人根据龙泉镇特色农产品特色进行歌曲创作，扩大龙泉镇特色农产品品牌知名度。确认主题曲后将进行再度完整编曲，拍摄主题曲宣传片。
2.龙泉镇特色农产品媒体采风活动：集合海南的各主流媒体和网红，到龙泉镇各农产品的产地，感受采摘和丰收的快乐，感受农产品制作的美食，真正了解龙泉镇特色农产品，做宣传报道。
3.芋头采摘活动：在五一村开展采摘活动，五一村统一地点集合。活动提供工具手套鞋套、铁锹等，挖出的芋头可以按需购买。
4.开设主题专栏深度宣传：在央广网开设龙泉镇特色农产品相关的专题链接页面框。
5.龙泉镇特色农产品相关短视频拍摄活动：海口市龙华区龙泉镇五一村提供一家农户厨房作为背景，活动期间提供场地进行龙泉镇特色农产品相关短视频拍摄，每期成片后进行投放，活动期间作打卡点供游客进行拍照。
6.龙泉镇特色农产品长桌宴暨集市展：邀约媒体及招募市民150人左右到海口市龙华区骑楼现场品尝龙泉镇特色农产品制作的佳肴，打造特色文艺节目；现场搭建集市摊位，现场展示及售卖。在海口的 网红打卡点推出以龙泉镇特色品牌为主的活动，做大宣传推广。
7.2023年海口市龙华区第二届“五丰香芋”节：邀约媒体及招募市民、村民到海口市龙华区龙泉镇五一村现场感受香芋丰收的喜悦，现场评选“种植能手 ”和 “芋王”拍卖等活动。
8.文创产品设计及制作：设计一批龙泉镇特色品牌文创产品，共十个种类， 包含：笔记本、环保餐盒、T 恤、马克杯、抱枕、伞、定制扇子、编织袋。以丰富的文创产品，以伴手礼形式增添活动现场氛围，吸引人群关注，并带动游客自发宣传，进一步传播龙泉镇特色农产品知名度，提高品牌口碑。
9.龙泉镇五丰香芋网红打卡点：联合龙华区动漫小镇的画家们创作香芋为主的卡通形象，以此为主视觉在龙泉镇五一村香芋田，摆放该卡通形象，打造网红造型打卡点。设置“我在五丰想见你”等网红路引标识，供市民游客前来观赏打卡，以此带动乡村旅游。</t>
  </si>
  <si>
    <t>海财农[2022]4113号；海财农[2022]4114号；海财农[2023]1840号</t>
  </si>
  <si>
    <t>已受益</t>
  </si>
  <si>
    <t>琼财农[2022]370号；
琼财农规[2023]6号；
《海口市龙华区龙泉镇特色品牌打造项目服务合同》</t>
  </si>
  <si>
    <t>龙华区-龙泉镇_产业发展_加工流通项目_2023年龙泉镇五一香芋分拣加工中心</t>
  </si>
  <si>
    <t>海口市龙华区龙泉镇五一村</t>
  </si>
  <si>
    <t>新建1栋3层分拣加工中心，建筑基底面积为262.50㎡，建筑面积为 787.50 ㎡。建筑层数为 3层，首层层高为 5.60m，功能布局为分拣大厅、冷库等。二层层高3.00m，功能布局为冷库。三层层高3.00m，功能布局为会议室、专家研究室、培育研究室等，建筑整体呈矩形展开。</t>
  </si>
  <si>
    <t>海财农[2022]4113号；海财农[2022]4114号；海财农[2023]1390号；海财农[2020]5599号</t>
  </si>
  <si>
    <t>尚未完成验收</t>
  </si>
  <si>
    <t>未投入使用</t>
  </si>
  <si>
    <t>龙华区-龙泉镇_产业发展_生产项目_2023年龙泉镇五一田洋香芋标准化示范种植以及新优品种引进试验种植项目</t>
  </si>
  <si>
    <t>海口市龙华区龙泉镇五一村委会五一田洋</t>
  </si>
  <si>
    <t>实际建设内容：五一田洋新江村30亩及五一村10亩，用于数据采集分析，形成示范种植技术报告1份、健康种苗培育（本地种苗不少于6万株）、组培脱毒苗培育（不少于1万株）、测产数据分析报告1份、芋头检测分析报告1份、农业技术培训（7场）。</t>
  </si>
  <si>
    <t>海财农[2022]4114号、
海财农〔2023〕47号</t>
  </si>
  <si>
    <t>已验收并交付</t>
  </si>
  <si>
    <t>到户类</t>
  </si>
  <si>
    <t>龙华区-龙泉镇_产业发展_新型农村集体经济发展项目_2023年龙泉镇美定村委会发展村集体项目</t>
  </si>
  <si>
    <t>海口市龙华区椰海大道</t>
  </si>
  <si>
    <t>村集体公司将衔接资金投入海南省冷食供冷链物流有限公司，项目建设期为5个月不分配收益，建设期满后按投入资金的6%起算固定收益，合作期为3年，合作期满后一次性归还本金并支付最后一年的固定收益。</t>
  </si>
  <si>
    <t>海财农〔2022〕4113号、
海财农〔2023〕1390号、
海财农〔2023〕1840号、
海财农〔2023〕3186 号</t>
  </si>
  <si>
    <t>未完工</t>
  </si>
  <si>
    <t>在建</t>
  </si>
  <si>
    <t>琼财农[2022]370号；
琼财农规[2023]6号；《村集体经济发展项目合作协议书》</t>
  </si>
  <si>
    <t>龙华区-遵谭镇_产业发展_生产项目_新谭村委会发展村集体经济项目</t>
  </si>
  <si>
    <t>海口市龙华区遵谭镇新谭村</t>
  </si>
  <si>
    <t>3户农户（吴坤寿、林生勇、蔡汝天）自主养殖，其中：吴坤寿养殖黄牛5头、林生勇养殖黄牛7头、蔡汝天养殖黑山羊20只。</t>
  </si>
  <si>
    <t>海口市龙华区遵谭镇人民政府</t>
  </si>
  <si>
    <t>卢戈</t>
  </si>
  <si>
    <t>龙华区-遵谭镇_产业发展_生产项目_东谭村委会发展村集体经济项目</t>
  </si>
  <si>
    <t>海口市龙华区遵谭镇东谭村</t>
  </si>
  <si>
    <t>5户农户（缪会发、蔡汝平、吴清东、蔡泽财、蔡甫昌）自主养殖，其中：缪会发养殖黑山羊4只、蔡汝平养殖黄牛6头、吴清东养殖黄牛2头、蔡泽财养殖黄牛3头、蔡甫昌养殖黄牛4头。</t>
  </si>
  <si>
    <t>龙华区-遵谭镇_产业发展_生产项目_东谭村荔枝园</t>
  </si>
  <si>
    <t>海口市龙华区遵谭镇东谭村委会宾贤村</t>
  </si>
  <si>
    <t>1.场地清表100亩（表层杂树、杂草、灌木、碎石）；
2.种植1900颗50cm荔枝；
3.肥料，种植面积95亩，每亩1吨，约95吨；
4.碎石路道路长634.312m，宽3m；
5.PE灌溉给水主管De80，1475m；
6.PE灌溉给水支管De50，594m；
7.六分软管：9600m；喷头：1900个；
8.阀门：7个（1个主管阀门，6个支管阀门）。</t>
  </si>
  <si>
    <t>龙华区-新坡镇_产业发展_生产项目_新坡镇文山村荷花新优品种繁育基地项目（质保金）</t>
  </si>
  <si>
    <t>环田防护提 317m、引水 渠177m、火山岩景墙 181m、堆筑土坝 461.73m³、树池坐凳2个、铺装处矮墙 33m、海南黑铺装 668.1㎡、外购土 748m³、大叶油草 2478.22㎡、黄花风铃木32 株、成品坐凳13 张、荷花新品种苗 1000 株、有机肥 30 吨、防逃网 100㎡、铁艺围栏 236m等。</t>
  </si>
  <si>
    <t>海财农[2022]4114号</t>
  </si>
  <si>
    <t>龙华区-遵谭镇_产业发展_生产项目_2021年遵谭镇东谭村生态农业观光采摘园项目（质保金）</t>
  </si>
  <si>
    <t>海口市龙华区遵谭镇东谭村委会</t>
  </si>
  <si>
    <t>1、新建宽3米，长100米的水泥混凝土园区路；
2、新建葡萄园架子4个，1980平方米；
3、新建百香果架子2个，900平方米；
4、新建洗手间1间7.5平方米；
5、配套的灌溉水管2456m。</t>
  </si>
  <si>
    <t>海财农〔2023〕1390号</t>
  </si>
  <si>
    <t>龙华区-新坡镇_产业发展_产业服务支撑项目_新坡镇监测户产业扶持项目</t>
  </si>
  <si>
    <t>海口市龙华区新坡镇仁里村委会（大仁里村、卜太村、君美村、卜茂村）、群益村委会东山仔村、光荣村委会（保礼村、下市村、月塘村）、民丰村委会沃坡村、仁南村委会旧村、文丰村委会（卜通村、文丰村）、新彩村委会卜文村、新坡村委会雅周村、雄丰村委会塘柳村</t>
  </si>
  <si>
    <t>扶持22户监测对象养鸡、养羊、养牛，其中15名监测对象共认养778只鸡，扶持金额56,800.00元；4名监测共认养6只羊，扶持金额15,200.00元；3名监测对象共认养3头牛，扶持金额11,200.00元。</t>
  </si>
  <si>
    <t>海财农〔2023〕1390号、
海财农〔2023〕1840号</t>
  </si>
  <si>
    <t>相关资产已发放给监测户</t>
  </si>
  <si>
    <t>监测户已认养</t>
  </si>
  <si>
    <t>龙华区-龙泉镇_产业发展_生产项目_2023年龙泉镇监测户产业扶持项目</t>
  </si>
  <si>
    <t>海口市龙华区龙泉镇东占社区美贤村；富伟村委会玉周村；国扬村委会国相村、儒扬二村；翰香村委会儒修村、儒彩村；美定村委会仁道村、本夏村；美仁坡村委会定文村；新江村委会西江村；新联村委会雅咏村小组、雅咏村委会雅咏村、永昌村委会美岭村、儒让村、美儒村；元平村委会美秀村、北府村、道平村、道厚一村；占符村委会美万村、王道村</t>
  </si>
  <si>
    <t>龙泉镇政府根据监测户需求，帮扶25户农户发展养殖鸡、猪、羊，25户监测户中有9名监测户认领鸡453只，价值24,048.00元、3户监测户认领猪7头，价值10,800.00元、12户监测户认领羊24只，资产价值48,800.00元、1户监测户认领牛1头，资产价值3,200.00元。</t>
  </si>
  <si>
    <t>龙华区-遵谭镇_产业发展_生产项目_遵谭镇监测户产业扶持项目</t>
  </si>
  <si>
    <t>海口市龙华区遵谭镇东谭村委会坊门村、儒逢村、永养村；龙合村委会卜裔村、龙玩村；群力村委会龙榜村、群修村、儒雅村；新谭村委会仁太村、儒林村、文谢村；遵谭村委会本道村、美盈村、儒楼村、儒顺村、儒友村</t>
  </si>
  <si>
    <r>
      <rPr>
        <sz val="12"/>
        <rFont val="等线"/>
        <charset val="134"/>
        <scheme val="minor"/>
      </rPr>
      <t>遵谭镇根据监测户的需求，帮扶18户监测户发展养殖产业，18户监测户中6户监测户共认领化肥68袋，价值</t>
    </r>
    <r>
      <rPr>
        <sz val="12"/>
        <color rgb="FF00B0F0"/>
        <rFont val="等线"/>
        <charset val="134"/>
        <scheme val="minor"/>
      </rPr>
      <t>13,600.00元</t>
    </r>
    <r>
      <rPr>
        <sz val="12"/>
        <rFont val="等线"/>
        <charset val="134"/>
        <scheme val="minor"/>
      </rPr>
      <t xml:space="preserve"> 、2户监测户共认领复合肥4吨，价值3,200.00元、3户监测户共认领鸡105只，价值6,400.00元、2户监测户共认领牛2头，价值8,800.00元、7户监测户共认领羊14只，价值31,600.00元。</t>
    </r>
  </si>
  <si>
    <t>海财农〔2023〕1390号
海财农〔2023〕1840号</t>
  </si>
  <si>
    <t>二</t>
  </si>
  <si>
    <t>村基础设施</t>
  </si>
  <si>
    <t>龙华区-新坡镇_乡村建设行动_农村基础设施（含产业配套基础设施）_仁里村委会君美村庄生产道路项目</t>
  </si>
  <si>
    <t>海口市龙华区新坡镇仁里村委会君美村</t>
  </si>
  <si>
    <t>新建碎石道路A线：宽度3m，长度830m；新建重力式挡土墙10m。</t>
  </si>
  <si>
    <t>海财农〔2022〕4113号</t>
  </si>
  <si>
    <t>在用</t>
  </si>
  <si>
    <t>公益性</t>
  </si>
  <si>
    <t>龙华区-新坡镇_乡村建设行动_人居环境整治_龙华区新坡镇文山村委会人居环境整治项目</t>
  </si>
  <si>
    <t>海口市龙华区新坡镇文山村委会</t>
  </si>
  <si>
    <t>主要建设规模为：1.铺设植草砖地面，共1648.09m²；2.铺设小广场及巷道硬质铺装地面，共1012.36m²；3.铺设人行碎石路面，共184.20m²。</t>
  </si>
  <si>
    <t>海财农〔2022〕4114号</t>
  </si>
  <si>
    <t>龙华区-新坡镇_乡村建设行动_农村基础设施（含产业配套基础设施）_光荣村委会月塘村农田水利设施提升改造</t>
  </si>
  <si>
    <t>海口市龙华区新坡镇光荣村委会月塘村</t>
  </si>
  <si>
    <t>修复重建渠道 1 条共计长 568 米，新建农门 11 座、人行桥 6 座及消力池 1 座，排沟末端新建节制闸 1 座，更换泵站已损坏抽水泵 2 台。</t>
  </si>
  <si>
    <t xml:space="preserve">海财农〔2022〕4113号、
海财农〔2022〕4114号、
海财农〔2023〕1840号、
</t>
  </si>
  <si>
    <t>海口市龙华区人民政府</t>
  </si>
  <si>
    <t>龙华区-龙桥镇_乡村建设行动_农村基础设施（含产业配套基础设施）_龙桥镇永东小学广场积水点改造项目</t>
  </si>
  <si>
    <t>海口市龙华区龙桥镇永东村委会</t>
  </si>
  <si>
    <t>具体建设规模如下：敷设HDPE DN400雨水管161m，HDPE DN200连接管65m，现状砼道路开挖及原址恢复226m²，新建Ø1000mm雨水检查井7座，Ø1000mm雨水沉泥井3座，雨水口13座等。</t>
  </si>
  <si>
    <t>龙华区-龙桥镇_乡村建设行动_农村基础设施（含产业配套基础设施）_龙桥镇玉符村垃圾临时收集站工程项目</t>
  </si>
  <si>
    <t>海口市龙华区龙桥镇玉符村委会玉符村</t>
  </si>
  <si>
    <t>本次拟建一栋一层建筑，本项目用地面积 71.20平方米，建筑占地面积为31.50平方米，总建筑面积为31.50平方米,拆除7.0米长度的围墙及新建6.3米围墙硬化铺设垃圾临时收集站前。室外场地面积约40平方米，迁移1 根电线杆。</t>
  </si>
  <si>
    <t>龙华区-龙泉镇_乡村建设行动_人居环境整治_2023年龙泉镇元平村委会人居环境整治项目</t>
  </si>
  <si>
    <t>海口市龙华区龙泉镇元平村委会</t>
  </si>
  <si>
    <t>本项目为龙泉镇元平村委会人居环境整治项目，主要进行 39 条巷道硬化提升，总长 2494.13m，面积为 4876 ㎡；新建排水沟 87m，景墙长 115m，过路管 8m。具体建设规模如下：
1.美插村人居环境整治工程主要包含破损巷道硬化提升 7 条，总计 695.07m。
2.群英村人居环境整治工程主要包含破损巷道硬化提升 3 条，总计 404.26m，新建景墙60m。
3.玉堂村人居环境整治工程主要包含巷道硬化提升 3 条，总计 52.54m，新建景墙 40m。
4.玉西村人居环境整治工程主要包含破损巷道硬化提升 6 条，总计 293.25m，新建排水沟 87m，过路管 8m。
5.仁黄村人居环境整治工程主要包含破损巷道硬化提升 3 条，总计 177.73m。
6.美秀村人居环境整治工程主要包含破损巷道硬化提升 1 条，总计 59.4m。景墙 25m。
7.道厚村人居环境整治工程主要包含破损巷道硬化提升 16 条，总计 295m。</t>
  </si>
  <si>
    <t>龙华区-龙泉镇_乡村建设行动_人居环境整治_2023年龙泉镇永昌村委会人居环境整治项目</t>
  </si>
  <si>
    <t>海口市龙华区龙泉镇永昌村委会美岭村、扬吴村、美初村、美儒村</t>
  </si>
  <si>
    <t>共新建道路10条，各村具体建设规模如下：
美岭村道路1：87.78㎡；
美岭村道路2：93.25㎡；
美岭村道路3：177.65㎡；
美岭村道路4：1628.02㎡；
扬吴村道路1：439.11㎡；
扬吴村道路2：207.02㎡；
扬吴村道路3：84.22㎡；
美初村道路1：96.83㎡；
美初村道路2：184.91㎡；
美儒村道路1：96.62㎡。
（竣工图数据）</t>
  </si>
  <si>
    <t>海财农[2022]4113号；海财农[2022]4114号</t>
  </si>
  <si>
    <t>龙华区-龙泉镇_乡村建设行动_农村基础设施（含产业配套基础设施）_2023年龙泉镇新江村委会西江村灌溉水利建设项目</t>
  </si>
  <si>
    <t>海口市龙华区龙泉镇新江村委会西江村</t>
  </si>
  <si>
    <t>项目共新建6条农渠总长1190米:并配套建筑物 95座，其中分水闸3座，放水口68座，人行桥15 座，路涵 9座。</t>
  </si>
  <si>
    <t>龙华区-龙泉镇_乡村建设行动_人居环境整治_2023年龙泉镇椰子头村委会人居环境整治项目</t>
  </si>
  <si>
    <t>海口市龙华区龙泉镇椰子头村委会涵泳村</t>
  </si>
  <si>
    <t>项目新建巷道 114 ㎡，设置景墙 180m，新砌排水沟 22m。</t>
  </si>
  <si>
    <t>龙华区-龙泉镇_乡村建设行动_人居环境整治_2023年龙泉镇占符村委会人居环境整治项目</t>
  </si>
  <si>
    <t>海口市龙华区龙泉镇占符村头村委会儒符村、美万村、太运村、王道村、儒王村、儒吴村</t>
  </si>
  <si>
    <t>儒符村建设 15 条道路；美万村建设 9 条道路；太运村建设3 条道路；王道村建设 3 条道路；儒王村建设 1 条道路；儒吴村建设 2 条道。</t>
  </si>
  <si>
    <t>海财农〔2022〕4114号）</t>
  </si>
  <si>
    <t>龙华区-遵谭镇_乡村建设行动_农村基础设施（含产业配套基础设施）_遵谭镇咸东村委会儒本村路</t>
  </si>
  <si>
    <t>海口市龙华区遵谭镇咸东村委会儒本村</t>
  </si>
  <si>
    <t>本项目主要是对10条巷道硬化及一些零星硬化，其中10条巷道总长为291m，共计729.25m²；零星硬化面积共计569.19m²。10条巷道硬化面积分别为：（1）L1长48m、宽3m，硬化面积为144m²；（2）L2长12.5m、宽2.7m，硬化面积为33.75m²；（3）L3长12.5m、宽3m，硬化面积为37.5m²；（4）L4长25m、宽2.5m，硬化面积为62.5m²；（5）L5长24m、宽1.5m，硬化面积为36m²；（6）L6长10m、宽1.65m，硬化面积为16.5m²；（7）L7长95m、宽3m，硬化面积为285m²；（8）L8长10m、宽3m，硬化面积为30m²；（9）L9长24m、宽1.5m，硬化面积为36m²；（10）L10长30m、宽1.6m，硬化面积为48m²。</t>
  </si>
  <si>
    <t>龙华区-遵谭镇_乡村建设行动_农村基础设施（含产业配套基础设施）_遵谭镇新谭村委会仁城村村巷硬化</t>
  </si>
  <si>
    <t>海口市龙华区遵谭镇新谭村委会仁城村</t>
  </si>
  <si>
    <t>主要为14条巷道硬化，总长为826m，硬化面积2074.5m²。其中14条巷道分别为：（1）L1长60m、宽3m，硬化面积180m²；（2）L2长50m、宽3m，硬化面积150m²；（3）L3长129m、宽3m，硬化面积387m²；（4）L4长25m、宽2.5m，硬化面积62.5m²；（5）L5长25m、宽2m，硬化面积50m²；（6）L6长72m、宽3m，硬化面积216m²；（7）L7长35m、宽3m，硬化面积105m²；（8）L8长25m、宽2m，硬化面积50m²；（9）L9长160m、宽2m，硬化面积320m²；（10）L10长63m、宽2m，硬化面积126m²；（11）L11长63m、宽2m，硬化面积126m²；（12）L12长15m、宽2m，硬化面积30m²；（13）L13长72m、宽2m，硬化面积144m²；（14）L14长32m、宽4m，硬化面积128m²。</t>
  </si>
  <si>
    <t>海财农〔2023〕47号</t>
  </si>
  <si>
    <t>龙华区-遵谭镇_乡村建设行动_农村基础设施（含产业配套基础设施）_遵谭镇新谭村委会儒许村村道巷道硬化</t>
  </si>
  <si>
    <t>海口市龙华区遵谭镇新谭村委会儒许村</t>
  </si>
  <si>
    <t>项目建设规模和内容：本项目为遵谭镇新谭村委会儒许村村道巷道硬化项目，主要为13条巷道硬化及零星硬化。13条巷道总长为 747m，硬化面积1971.3㎡；零星硬化 207㎡。其中13条巷道面积分别为:
（1）L1长60m、宽2.5m，硬化面积 150 ㎡;
（2）L2长 73m、宽 3m，硬化面积 219 ㎡;
（3）L3长 65m、宽 2.5m，硬化面积 162.5 ㎡;
（4）L4长30m、宽3m，硬化面积90㎡;
（5）L5长50m、宽3m，硬化面积150 ㎡;
（6）L6长84m、宽1.8m，硬化面积 151.2 ㎡;
（7）L7长60m、宽 3m，硬化面积180㎡;
（8）L8长54m、宽1.4m，硬化面积 75.6 ㎡;
（9）L9长28m、宽3m，硬化面积84㎡;
（10）L10长43m、宽 3m，硬化面积 129 ㎡；
（11）L11长145m、宽 3m，硬化面积 435 ㎡；
（12）L12长20m、宽2m，硬化面积40㎡；
（13）L13长35m、宽 3m，硬化面积 105 ㎡。</t>
  </si>
  <si>
    <t>龙华区-遵谭镇_乡村建设行动_人居环境整治_遵谭镇东谭村委会人居环境整治项目</t>
  </si>
  <si>
    <t>海口市龙华区遵谭镇东谭村委会儒缪村、谢王村、卜创村、永养村、宾贤村</t>
  </si>
  <si>
    <r>
      <rPr>
        <sz val="12"/>
        <rFont val="等线"/>
        <charset val="134"/>
        <scheme val="minor"/>
      </rPr>
      <t>1.宾贤村:道路拓宽687.237m，两侧各拓宽 1-2m，共硬化面积:1706.12 m</t>
    </r>
    <r>
      <rPr>
        <vertAlign val="superscript"/>
        <sz val="12"/>
        <rFont val="等线"/>
        <charset val="134"/>
        <scheme val="minor"/>
      </rPr>
      <t>2</t>
    </r>
    <r>
      <rPr>
        <sz val="12"/>
        <rFont val="等线"/>
        <charset val="134"/>
        <scheme val="minor"/>
      </rPr>
      <t>；2.卜创村:树池115m，共4个树池。树池的平台铺装透水砖:126m</t>
    </r>
    <r>
      <rPr>
        <vertAlign val="superscript"/>
        <sz val="12"/>
        <rFont val="等线"/>
        <charset val="134"/>
        <scheme val="minor"/>
      </rPr>
      <t>2</t>
    </r>
    <r>
      <rPr>
        <sz val="12"/>
        <rFont val="等线"/>
        <charset val="134"/>
        <scheme val="minor"/>
      </rPr>
      <t>，海南黑铺装收边35 m</t>
    </r>
    <r>
      <rPr>
        <vertAlign val="superscript"/>
        <sz val="12"/>
        <rFont val="等线"/>
        <charset val="134"/>
        <scheme val="minor"/>
      </rPr>
      <t>2</t>
    </r>
    <r>
      <rPr>
        <sz val="12"/>
        <rFont val="等线"/>
        <charset val="134"/>
        <scheme val="minor"/>
      </rPr>
      <t>；3.谢王村:断头路硬化:1号道路109.733m(宽3.6m)，总面积 395.04m</t>
    </r>
    <r>
      <rPr>
        <vertAlign val="superscript"/>
        <sz val="12"/>
        <rFont val="等线"/>
        <charset val="134"/>
        <scheme val="minor"/>
      </rPr>
      <t>2</t>
    </r>
    <r>
      <rPr>
        <sz val="12"/>
        <rFont val="等线"/>
        <charset val="134"/>
        <scheme val="minor"/>
      </rPr>
      <t>，树池2个周长42m，透水砖铺装:90m</t>
    </r>
    <r>
      <rPr>
        <vertAlign val="superscript"/>
        <sz val="12"/>
        <rFont val="等线"/>
        <charset val="134"/>
        <scheme val="minor"/>
      </rPr>
      <t>2</t>
    </r>
    <r>
      <rPr>
        <sz val="12"/>
        <rFont val="等线"/>
        <charset val="134"/>
        <scheme val="minor"/>
      </rPr>
      <t>，海南黑铺装 25 m</t>
    </r>
    <r>
      <rPr>
        <vertAlign val="superscript"/>
        <sz val="12"/>
        <rFont val="等线"/>
        <charset val="134"/>
        <scheme val="minor"/>
      </rPr>
      <t>2</t>
    </r>
    <r>
      <rPr>
        <sz val="12"/>
        <rFont val="等线"/>
        <charset val="134"/>
        <scheme val="minor"/>
      </rPr>
      <t>；4.永养村:透水砖铺装202m</t>
    </r>
    <r>
      <rPr>
        <vertAlign val="superscript"/>
        <sz val="12"/>
        <rFont val="等线"/>
        <charset val="134"/>
        <scheme val="minor"/>
      </rPr>
      <t>2</t>
    </r>
    <r>
      <rPr>
        <sz val="12"/>
        <rFont val="等线"/>
        <charset val="134"/>
        <scheme val="minor"/>
      </rPr>
      <t>，混凝土硬化地面243m</t>
    </r>
    <r>
      <rPr>
        <vertAlign val="superscript"/>
        <sz val="12"/>
        <rFont val="等线"/>
        <charset val="134"/>
        <scheme val="minor"/>
      </rPr>
      <t>2</t>
    </r>
    <r>
      <rPr>
        <sz val="12"/>
        <rFont val="等线"/>
        <charset val="134"/>
        <scheme val="minor"/>
      </rPr>
      <t>，海南黑收边35 m</t>
    </r>
    <r>
      <rPr>
        <vertAlign val="superscript"/>
        <sz val="12"/>
        <rFont val="等线"/>
        <charset val="134"/>
        <scheme val="minor"/>
      </rPr>
      <t>2</t>
    </r>
    <r>
      <rPr>
        <sz val="12"/>
        <rFont val="等线"/>
        <charset val="134"/>
        <scheme val="minor"/>
      </rPr>
      <t>:
5.儒缪村:透水砖铺装:86m</t>
    </r>
    <r>
      <rPr>
        <vertAlign val="superscript"/>
        <sz val="12"/>
        <rFont val="等线"/>
        <charset val="134"/>
        <scheme val="minor"/>
      </rPr>
      <t>2</t>
    </r>
    <r>
      <rPr>
        <sz val="12"/>
        <rFont val="等线"/>
        <charset val="134"/>
        <scheme val="minor"/>
      </rPr>
      <t>，混凝土硬化72.85m</t>
    </r>
    <r>
      <rPr>
        <vertAlign val="superscript"/>
        <sz val="12"/>
        <rFont val="等线"/>
        <charset val="134"/>
        <scheme val="minor"/>
      </rPr>
      <t>2</t>
    </r>
    <r>
      <rPr>
        <sz val="12"/>
        <rFont val="等线"/>
        <charset val="134"/>
        <scheme val="minor"/>
      </rPr>
      <t>，海南黑铺装收边32m</t>
    </r>
    <r>
      <rPr>
        <vertAlign val="superscript"/>
        <sz val="12"/>
        <rFont val="等线"/>
        <charset val="134"/>
        <scheme val="minor"/>
      </rPr>
      <t>2</t>
    </r>
    <r>
      <rPr>
        <sz val="12"/>
        <rFont val="等线"/>
        <charset val="134"/>
        <scheme val="minor"/>
      </rPr>
      <t>。</t>
    </r>
  </si>
  <si>
    <t>龙华区-遵谭镇_乡村建设行动_人居环境整治_遵谭镇新谭村委会人居环境整治项目</t>
  </si>
  <si>
    <t>海口市龙华区遵谭镇新谭村村委会昌旺村、美顶村、仁城村、儒佐村、文谢村</t>
  </si>
  <si>
    <r>
      <rPr>
        <sz val="12"/>
        <rFont val="等线"/>
        <charset val="134"/>
        <scheme val="minor"/>
      </rPr>
      <t>1.昌旺村：硬化道路594.12m</t>
    </r>
    <r>
      <rPr>
        <vertAlign val="superscript"/>
        <sz val="12"/>
        <rFont val="等线"/>
        <charset val="134"/>
        <scheme val="minor"/>
      </rPr>
      <t>2</t>
    </r>
    <r>
      <rPr>
        <sz val="12"/>
        <rFont val="等线"/>
        <charset val="134"/>
        <scheme val="minor"/>
      </rPr>
      <t>(道路长237.649m，宽2.5m )；
2.美顶村:硬化道路997.12m</t>
    </r>
    <r>
      <rPr>
        <vertAlign val="superscript"/>
        <sz val="12"/>
        <rFont val="等线"/>
        <charset val="134"/>
        <scheme val="minor"/>
      </rPr>
      <t>2</t>
    </r>
    <r>
      <rPr>
        <sz val="12"/>
        <rFont val="等线"/>
        <charset val="134"/>
        <scheme val="minor"/>
      </rPr>
      <t>，其中道路长304.3m.*宽2.5m；道路长 157.575m*宽1.5m； 3.仁城村:灰色透水砖374m</t>
    </r>
    <r>
      <rPr>
        <vertAlign val="superscript"/>
        <sz val="12"/>
        <rFont val="等线"/>
        <charset val="134"/>
        <scheme val="minor"/>
      </rPr>
      <t>2</t>
    </r>
    <r>
      <rPr>
        <sz val="12"/>
        <rFont val="等线"/>
        <charset val="134"/>
        <scheme val="minor"/>
      </rPr>
      <t>、荔枝面海南黑55.2m</t>
    </r>
    <r>
      <rPr>
        <vertAlign val="superscript"/>
        <sz val="12"/>
        <rFont val="等线"/>
        <charset val="134"/>
        <scheme val="minor"/>
      </rPr>
      <t>2</t>
    </r>
    <r>
      <rPr>
        <sz val="12"/>
        <rFont val="等线"/>
        <charset val="134"/>
        <scheme val="minor"/>
      </rPr>
      <t>、预制混凝土路牙124m、混凝土硬化177.29m</t>
    </r>
    <r>
      <rPr>
        <vertAlign val="superscript"/>
        <sz val="12"/>
        <rFont val="等线"/>
        <charset val="134"/>
        <scheme val="minor"/>
      </rPr>
      <t>2</t>
    </r>
    <r>
      <rPr>
        <sz val="12"/>
        <rFont val="等线"/>
        <charset val="134"/>
        <scheme val="minor"/>
      </rPr>
      <t>；4.儒佐村:硬化道路938.37m</t>
    </r>
    <r>
      <rPr>
        <vertAlign val="superscript"/>
        <sz val="12"/>
        <rFont val="等线"/>
        <charset val="134"/>
        <scheme val="minor"/>
      </rPr>
      <t>2</t>
    </r>
    <r>
      <rPr>
        <sz val="12"/>
        <rFont val="等线"/>
        <charset val="134"/>
        <scheme val="minor"/>
      </rPr>
      <t>，其中道路长103.747m，宽 2.5m；道路长215.153m，宽2m；道路长165.795m，宽1.5m；5.文谢村:硬化道路358.1m</t>
    </r>
    <r>
      <rPr>
        <vertAlign val="superscript"/>
        <sz val="12"/>
        <rFont val="等线"/>
        <charset val="134"/>
        <scheme val="minor"/>
      </rPr>
      <t>2</t>
    </r>
    <r>
      <rPr>
        <sz val="12"/>
        <rFont val="等线"/>
        <charset val="134"/>
        <scheme val="minor"/>
      </rPr>
      <t>，道路长143.24m，宽2.5m。</t>
    </r>
  </si>
  <si>
    <t>龙华区-龙桥镇_乡村建设行动_农村基础设施（含产业配套基础设施）_2022年龙桥镇挺丰村委会昌荣道路建设项目(支付质保金）</t>
  </si>
  <si>
    <t>海口市龙华区龙桥镇挺丰村委会昌荣村</t>
  </si>
  <si>
    <t>1.道路提升改造工程:在原有混凝土路面基础上铺设沥青面积为2894平方米；2.景观工程:新建景观墙面积84平方米、旧房改造2处、服务点亭 3座、村牌1座、竹篱笆长 416米、生态车位面积 213平方米、铺砖面积190.1平方米、硬化面积98平方米、景观台1座、服务点便道长167米、老石头垒墙长101米、垒墙修复长659米等；3.挡土墙工程:浆砌片石挡土墙，长度约29米；4.素土回填工程:回填素土约1649立方米;5.绿化工程:绿化种植面积1615 平方米，种植乔木、灌木及地被。</t>
  </si>
  <si>
    <t>龙华区-龙泉镇_乡村建设行动_农村基础设施（含产业配套基础设施）_2023年龙泉镇永昌村委会儒让村道路拓宽建设项目（质保金）</t>
  </si>
  <si>
    <t>海口市龙华区龙泉镇永昌村委会儒让村</t>
  </si>
  <si>
    <t>项目主要建设内容：建设路线全长约480.2m，道路改造为对原有混凝土路面拓宽，原路面宽度约3m，其中双边各拓宽1.25m路段总长329.6m；单边拓宽1.25m路段总长97.5m；单边拓宽2.50m路段长46.7m；沿线新建挡土墙长403.6m；拆除原有围墙长15m；交通标志5个；迁移原有电线杆15根；迁移原有镀锌给水管道430米；砍伐并清运树木约110棵；拆除原有路灯7盏，新建太阳能路灯21盏。</t>
  </si>
  <si>
    <t>海财农[2022]4113号；海财农[2022]4114号；龙财预[2023]0063号</t>
  </si>
  <si>
    <t>龙华区-龙泉镇_乡村建设行动_农村基础设施（含产业配套基础设施）_2023年龙泉镇美定村委会农业灌溉水管配套设施项目（质保金）</t>
  </si>
  <si>
    <t>海口市龙华区龙泉镇美定村委会</t>
  </si>
  <si>
    <t>该项目位于龙华区龙泉镇美定村，项目灌溉范围为龙泉镇美定村委会600亩农作物种植区域。项目主要建设内容：输水灌溉工程。具体建设规模：建设镀锌钢管输水管道，管径DN32-DN100，输水管道总长为4310m，灌溉用水规模约100m³/d，采用喷灌方式，灌溉水压不小于0.2MPa.</t>
  </si>
  <si>
    <t>海财农[2023]1390号</t>
  </si>
  <si>
    <t>龙华区-龙泉镇_乡村建设行动_农村基础设施（含产业配套基础设施）_2023年五一村委会香芋种植基地生产道路和灌溉水利项目（质保金）</t>
  </si>
  <si>
    <t>海口市龙华区龙泉镇五一村委会</t>
  </si>
  <si>
    <t>1.生产道路：新建生产道路总长1504.04m，其中A线长206.46m，B线长117.08m，C线长247.48m，D线长311.42m，E线长103.05m，F线长518.56m。路面结构形式为混凝土路面，路面宽3~3.5m，设计行车速度15km/h。
2.排水工程：新建雨水边沟长893m，现浇盖板(300x300)60m，现浇盖板(2m宽)20m。
3.清淤工程：水塘清淤 7440.47 ㎡，深度 0.95m。</t>
  </si>
  <si>
    <t>海口市龙华区乡村振兴局</t>
  </si>
  <si>
    <t>覃杰</t>
  </si>
  <si>
    <t>龙华区-新坡镇_乡村建设行动_农村基础设施（含产业配套基础设施）_新坡镇仁里村农业生产灌溉配套设施项目（质保金）</t>
  </si>
  <si>
    <t>项目主要建设内容：新坡镇云庵村小组、仁台村小组农业生产灌溉基础设施的完善。其中云庵村小组：新建150立方米倒锥壳水塔1座（h=20m）、新建机井1座（D=297，H=150m）、新建机井潜水泵1个、设备房1座（BxLxH=2.4x2.18x3.15m，钢筋混凝土结构）、安装8米高Φ150钢筋混凝土电线杆8根、新建输水管道长3090米（焊接钢管沿地面敷设，进行防腐处理）等。仁台村小组主要进行10处原有管道维修及破损道路维修、设置阀门井7座、道路修复30平方米。</t>
  </si>
  <si>
    <t>龙华区-遵谭镇_乡村建设行动_农村基础设施（含产业配套基础设施）_2022年遵谭镇群力村桥仔沟路项目（质保金）</t>
  </si>
  <si>
    <t>海口市龙华区遵谭镇群力村委会</t>
  </si>
  <si>
    <t>新建道路长1185米，路面宽3.5米。</t>
  </si>
  <si>
    <t>龙华区-龙泉镇_乡村建设行动_农村基础设施（含产业配套基础设施）_2023年龙泉镇市井村委会昌盛村道路硬化及新建挡土墙项目（续建）</t>
  </si>
  <si>
    <t>海口市龙华区龙泉镇市井村委会昌盛村</t>
  </si>
  <si>
    <t>新建混凝土道路长 317m，三角形标志牌 10 块，圆形标志牌 2 块，沿道路设置毛石挡土墙 75m。</t>
  </si>
  <si>
    <t xml:space="preserve">海财农〔2022〕4114号
未见调整收回资金2.619468万元的文件
</t>
  </si>
  <si>
    <t>龙华区-龙泉镇_乡村建设行动_农村基础设施（含产业配套基础设施）_2023年龙泉镇永昌村委会扬吴村生产水塔和水管配套项目（质保金）</t>
  </si>
  <si>
    <t>海口市龙华区龙泉镇永昌村委会扬吴村</t>
  </si>
  <si>
    <t>新建取水工程（含机井、水塔、输水管道、设备间）、灌溉管道工程及附属构筑物工程、安装工程等。建设内容包括：1.新建机井一眼、深井泵一台；2.新建输水管道DN100镀锌钢管10米；3.新建有效容积均为100m³、25米高支架水塔一座；4.新建4.0mX3.0m单层设备间一座；5.新建灌溉输配水管道，其中DN100镀锌钢管385m；DN80镀锌钢管547m；DN50镀锌钢管1120m；DN32镀锌钢管250m。（施工合同数据）</t>
  </si>
  <si>
    <t>三</t>
  </si>
  <si>
    <t>教育扶贫</t>
  </si>
  <si>
    <t>龙华区_巩固三保障成果_教育_（春季）雨露计划</t>
  </si>
  <si>
    <t>全区</t>
  </si>
  <si>
    <t>2023年春季雨露计划已由海口市龙华区乡村振兴局向全区建档立卡贫困学生90人（高职25人、中职65人）发放春季“雨露计划”助学金，发放金额共计 157,500.00 元，每人补助标准1,750元。</t>
  </si>
  <si>
    <t>已发放</t>
  </si>
  <si>
    <t>否</t>
  </si>
  <si>
    <t>龙华区_巩固三保障成果_教育_（秋季）雨露计划</t>
  </si>
  <si>
    <t>2023年秋季雨露计划已由海口市龙华区乡村振兴局向全区建档立卡贫困学生107人（高职32人、中职75人）发放秋季“雨露计划”助学金，发放金额共计  199,500.00 元（107人中有7人同时补发了春季雨露计划教育补助），每人补助标准1,750元。</t>
  </si>
  <si>
    <t>海财农[2022]4113号；海财农[2022]4114号；海财农[2023]47号</t>
  </si>
  <si>
    <t>备注：本表中项目建设内容主要以区行政审批服务局批复或实际建设内容为准。</t>
  </si>
  <si>
    <t>附表3</t>
  </si>
  <si>
    <t>海口市龙华区2023年度衔接资金项目资产台账</t>
  </si>
  <si>
    <t>形成资产项目名称</t>
  </si>
  <si>
    <t>主管部门</t>
  </si>
  <si>
    <t>项目业主单位</t>
  </si>
  <si>
    <t>资产名称</t>
  </si>
  <si>
    <t>资产类别</t>
  </si>
  <si>
    <t>资产存量(数量+单位)</t>
  </si>
  <si>
    <t>资产编号</t>
  </si>
  <si>
    <t>资产所有者名称</t>
  </si>
  <si>
    <t>资产所在位置</t>
  </si>
  <si>
    <t>资产原值
（元）</t>
  </si>
  <si>
    <t xml:space="preserve">资产现值（元) </t>
  </si>
  <si>
    <t>资产功能</t>
  </si>
  <si>
    <t>资产运营</t>
  </si>
  <si>
    <t>资产管护</t>
  </si>
  <si>
    <t>资产处置</t>
  </si>
  <si>
    <t>备注</t>
  </si>
  <si>
    <t>项目大类</t>
  </si>
  <si>
    <t>项目子类</t>
  </si>
  <si>
    <t xml:space="preserve"> 财政专项衔接资金</t>
  </si>
  <si>
    <t>其他资金</t>
  </si>
  <si>
    <t>是否正常</t>
  </si>
  <si>
    <t>是否
运营</t>
  </si>
  <si>
    <t>运营
方式</t>
  </si>
  <si>
    <t>运营
主体</t>
  </si>
  <si>
    <t>年度
收益</t>
  </si>
  <si>
    <t>管护
方式</t>
  </si>
  <si>
    <t>管护
主体</t>
  </si>
  <si>
    <t>处置方式</t>
  </si>
  <si>
    <t>处置
收益</t>
  </si>
  <si>
    <t>经营性资产</t>
  </si>
  <si>
    <t>公益性资产</t>
  </si>
  <si>
    <t>到户类资产</t>
  </si>
  <si>
    <t>2023年新坡镇仁南村委会托管承包养牛</t>
  </si>
  <si>
    <t>债权类资产</t>
  </si>
  <si>
    <t>形成债权资产80万元，由丙方--海南润利农业发展有限公司进行托管养殖，年收益率5%（其中归属村集体2%、低收入农户3%），5年到期返本金。</t>
  </si>
  <si>
    <t>2023-01-J-01</t>
  </si>
  <si>
    <t>海口市龙华区新坡镇仁南村委会</t>
  </si>
  <si>
    <t>委托运营</t>
  </si>
  <si>
    <t>海南润利农业发展有限公司（技术服务公司）</t>
  </si>
  <si>
    <t>5%（村集体2%、低收入农户3%）</t>
  </si>
  <si>
    <t>运营单位管护</t>
  </si>
  <si>
    <t>N/A</t>
  </si>
  <si>
    <t>交通道路</t>
  </si>
  <si>
    <t>危房改造</t>
  </si>
  <si>
    <t>2023年新坡镇仁里村委会托管承包养牛</t>
  </si>
  <si>
    <t>形成债权资产112万元，由丙方--海南润利农业发展有限公司进行托管养殖，年收益率5%（其中归属村集体2%、低收入农户3%），5年到期返还本金。</t>
  </si>
  <si>
    <t>2023-02-J-01</t>
  </si>
  <si>
    <t>海口市龙华区新坡镇仁里村委会</t>
  </si>
  <si>
    <t>农田水利</t>
  </si>
  <si>
    <t>农林业产业基地</t>
  </si>
  <si>
    <t>户用光伏电站</t>
  </si>
  <si>
    <t>2023年新坡镇文丰村委会托管承包养牛</t>
  </si>
  <si>
    <t>形成债权资产75.3万元，由丙方--海南润利农业发展有限公司进行托管养殖，年收益率5%（其中归属村集体2%、低收入农户3%），5年到期返还本金。</t>
  </si>
  <si>
    <t>2023-03-J-01</t>
  </si>
  <si>
    <t>海口市龙华区新坡镇文丰村委会</t>
  </si>
  <si>
    <t>供水饮水</t>
  </si>
  <si>
    <t>生产加工设施</t>
  </si>
  <si>
    <t>到户生产设施</t>
  </si>
  <si>
    <t>2023年新坡镇仁南儒佐食用菌基地1#棚、3#棚改造等工程</t>
  </si>
  <si>
    <t>1#棚改造1座（养菌室改造）、3#棚改造1座（水管、电线及照明修复改造）、原有卫生间改造1座（厕所隔断1.5米*2米，成品小便池1个，成品洗手池2个）、基地内墙面涂料修复572.6 ㎡（办公区、冷库，水塔、烘干室、厨房）、售卖区设置成品遮阳防雨帘4个及烘干室出口设置遮阳防雨棚3个、0.6m宽园路170 m、浸塑围网80.51m、水渠修复35m、园区监控系统、太阳能路灯11盏（6m高，布置间距约30m）、园区太阳能草坪灯、地埋灯 20盏（根据现场实际情况安装布置）、种植台湾草450㎡。
（注：上述内容为竣工图数据，其中基地内墙面涂料修复572.6 ㎡是验收单数据，因竣工图中未注明涂料修复总面积）</t>
  </si>
  <si>
    <t>2023-04-J-01</t>
  </si>
  <si>
    <t>海南省天德瑞农业科技有限公司</t>
  </si>
  <si>
    <t>15万元（预计2024年9月份运营单位将支付给仁南村委会2023年度分红款15万元）</t>
  </si>
  <si>
    <t>因未提供相关协议（尚未签订），故不清楚具体的分红比例。</t>
  </si>
  <si>
    <t>环卫公厕</t>
  </si>
  <si>
    <t>经营性旅游服务设施</t>
  </si>
  <si>
    <t>2023年新坡镇文山村100亩荷花种植基地综合改扩提升</t>
  </si>
  <si>
    <t>经营性基础设施</t>
  </si>
  <si>
    <t>砍挖芦苇(拔除坏死、长势不良的荷花)2000㎡、现状水渠清除淤泥 45m³、新建荷花塘埂 211m、新建水渠盖板 201m、新建排水沟7m，新建过路涵1座、种植莲藕苗 5600丛、新建 2.5m高环田防护堤107 m、新建2m高环田防护堤 104 m、新建仿木纹栏杆 387 m、黄花风铃木 30 株、大叶油草 1364 ㎡、新建育苗大棚一座(37m*16m)、新建育苗架43个、DN32PE给水管356米、DN32PVC给水管184米、墙面彩绘684.37㎡、挂树灯193条、电源转换器31台、RVV2*2.5电缆1800m、RVV3*4电缆2220m、DN32刚性阻燃管2220m、DN20刚性阻燃管1800m、YJV22-4*25+16电缆13m等。（验收数据）</t>
  </si>
  <si>
    <t>2023-05-J-01</t>
  </si>
  <si>
    <t>自主运营</t>
  </si>
  <si>
    <t>可详见项目名称"新坡镇文山村荷花新优品种繁育基地项目（质保金）"的收益情况</t>
  </si>
  <si>
    <t>村集体自行管护</t>
  </si>
  <si>
    <t>确权移交前需明确是否已完成结算审核工作。</t>
  </si>
  <si>
    <t>教育设施</t>
  </si>
  <si>
    <t>经营性电商服务设施</t>
  </si>
  <si>
    <t>2023年新坡镇仁里村集体公司海南潭丰洋公司购买养鸽设备</t>
  </si>
  <si>
    <t>使用衔接资金购买养鸽设备224组及配件等，每年9月30日前按扣除成本后的利润的40%支付给海南潭丰洋农业发展有限公司（村集体公司）作为合作收益金；合作期5年，合作期满后退还购买设备的资金。</t>
  </si>
  <si>
    <t>2023-06-J-01</t>
  </si>
  <si>
    <t>海口胜吉养殖专业合作社</t>
  </si>
  <si>
    <t>净利润的40%</t>
  </si>
  <si>
    <t>自行管护</t>
  </si>
  <si>
    <t>文化设施</t>
  </si>
  <si>
    <t>2023年龙桥镇龙桥村牛养殖</t>
  </si>
  <si>
    <t>债权资产5万元（龙桥村委会租优良品种的牛羊苗给乙方（1户农户）养殖，5年到期返还本金）</t>
  </si>
  <si>
    <t>2023-07-J-01</t>
  </si>
  <si>
    <t>海口市龙华区龙桥镇龙桥村委会</t>
  </si>
  <si>
    <t>农户自主养殖</t>
  </si>
  <si>
    <t>1户农户（陈开邦）</t>
  </si>
  <si>
    <t>按投入金额的1%缴纳给村集体</t>
  </si>
  <si>
    <t>体育设施</t>
  </si>
  <si>
    <t>以村集体入股市场经营主体的股权资产（股权投资）</t>
  </si>
  <si>
    <t>2023年龙桥镇龙洪村牛、羊养殖</t>
  </si>
  <si>
    <t>债权资产494160元（甲方（龙桥镇龙洪村委会）租优良品种的牛羊苗给乙方（14户农户）养殖，3年到期返还本金）</t>
  </si>
  <si>
    <t>2023-08-J-01</t>
  </si>
  <si>
    <t>海口市龙华区龙桥镇龙洪村委会</t>
  </si>
  <si>
    <t>14户农户（梁昌平、吴盛卫等）</t>
  </si>
  <si>
    <t>现场勘察时，有3户已卖掉牛。</t>
  </si>
  <si>
    <t>卫生设施</t>
  </si>
  <si>
    <t>其他经营性扶贫项目资产</t>
  </si>
  <si>
    <t>2023年龙泉镇富伟村委会托管养羊</t>
  </si>
  <si>
    <t>形成债权资产25万元，由丙方--海口大叠龙浩农业发展有限公司进行托管养殖，年收益率5%（其中归属村集体3%，低收入农户2%），5年到期返还本金。</t>
  </si>
  <si>
    <t>2023-09-J-01</t>
  </si>
  <si>
    <t>海口市龙华区龙泉镇大叠村委会</t>
  </si>
  <si>
    <t>海口大叠龙浩农业发展有限公司</t>
  </si>
  <si>
    <t>按投入金额的3%缴纳给村集体，2%缴纳给低收入农户</t>
  </si>
  <si>
    <t>电力设施</t>
  </si>
  <si>
    <t>2023年龙泉镇美定村委会托管养羊</t>
  </si>
  <si>
    <t>形成债权资产30.7万元，由丙方--海口大叠龙浩农业发展有限公司进行托管养殖，年收益率5%（其中归属村集体3%、低收入农户2%），5年到期返还本金。</t>
  </si>
  <si>
    <t>2023-10-J-01</t>
  </si>
  <si>
    <t>其他公益性衔接资金项目资产</t>
  </si>
  <si>
    <t>2023年龙泉镇新江村委会托管养羊</t>
  </si>
  <si>
    <t>形成债权资产13万元（由丙方--海口大叠龙浩农业发展有限公司进行托管养殖，年收益率5%（其中归属村集体3%、低收入农户2%），5年到期返还本金。</t>
  </si>
  <si>
    <t>2023-11-J-01</t>
  </si>
  <si>
    <t>海口市龙华区龙泉镇新江村委会</t>
  </si>
  <si>
    <t>2023年龙泉镇大叠村委会托管养羊</t>
  </si>
  <si>
    <t>形成债权资产34万元，由丙方--海口大叠龙浩农业发展有限公司进行托管养殖，年收益率5%（其中归属村集体3%、低收入农户2%），5年到期返还本金。</t>
  </si>
  <si>
    <t>2023-12-J-01</t>
  </si>
  <si>
    <t>2023年龙泉镇特色品牌打造二期（品牌推广、宣传）</t>
  </si>
  <si>
    <t>（1）龙泉镇特色农产品主题曲创作及拍摄(邀请专业音乐人根据龙泉镇特色农产品特色进行歌曲创作1个，扩大龙泉镇特色农产品品牌知名度。确认主题曲后将进行再度完整编曲，拍摄主题曲宣传片)；
（2）龙泉镇特色农产品媒体采风活动(集合海南的各主流媒体和网红50人左右，到龙泉镇各农产品的产地，感受采摘和丰收的快乐，感受农产品制作的美食，真正了解龙泉镇特色农产品，做宣传报道。)
（3）芋头采摘活动，一场(在五一村开展采摘活动，五一村统一地点集合。活动提供工具手套、鞋套、铁锹等，挖出的芋头可以按需购买。
（4）开设主题专栏深度宣传(在央广网开设龙泉镇特色农产品相关的专题链接页面框。)
（5）龙泉镇特色农产品相关短视频拍摄活动(海口市龙华区龙泉镇五一村提供一家农户厨房作为背景，活动期间提供场地进行龙泉镇特色农产品相关短视频拍摄3个，每期成片后进行投放，活动期间作打卡点供游客进行拍照。)
（6）龙泉镇特色农产品长桌宴暨集市展，一场(邀约媒体及招募市民150人左右到海口市龙华区骑楼现场品尝龙泉镇特色农产品制作的佳肴，打造特色文艺节目；现场搭建集市摊位，现场展示及售卖。在海口的网红打卡点推出以龙泉镇特色品牌为主的活动，做大宣传推广。)
（7）2023年海口市龙华区第二届“五丰香芋”节，一场(邀约媒体及招募市民、村民到海口市龙华区龙泉镇五一村现场感受香芋丰收的喜悦，现场评选“种植能手”和“芋王”拍卖等活动。)
（8）文创产品设计及制作(设计一批龙泉镇特色品牌文创产品，共十个种类包含：笔记本、环保餐盒、T 恤、马克杯、抱枕、 伞、定制扇子、编织袋以丰富的文创产品，以伴手礼形式增添活动现场氛围，吸引人群关注，并带动游客自发宣传，进一步传播龙泉镇特色农产品知名度，提高品牌口碑。
（9）龙泉镇五丰香芋网红打卡点(联合龙华区动漫小镇的画家们创作香芋为主的卡通形象，以此为主视觉在龙泉镇五一村香芋田，摆放该卡通形象，1个，打造网红造型打卡点。设置“我在五丰想见你”等网红路引标识，17个，供市民游客前来观赏打卡，以此带动乡村旅游。)</t>
  </si>
  <si>
    <t>2023-13-J-01</t>
  </si>
  <si>
    <t>镇管护</t>
  </si>
  <si>
    <t>2023年龙泉镇五一村委会香芋分拣加工中心厂房及设备</t>
  </si>
  <si>
    <t>一栋三层的分拣中心厂房，规划用地面积599㎡，总建筑面积803.24㎡，建筑基地面积262.47㎡，容积率1.34倍，建筑密度43.8%，绿化面积105.07㎡，铺地面积756.17㎡，建筑高度11.6m。</t>
  </si>
  <si>
    <t>2023-14-J-01</t>
  </si>
  <si>
    <t>海南苗丰实业有限公司</t>
  </si>
  <si>
    <t>尚未签订合作协议</t>
  </si>
  <si>
    <t>移交时间需验收合格后执行。</t>
  </si>
  <si>
    <t>2023年龙泉镇美定村委会参与建设海南省冷食供冷链物流有限公司应收款</t>
  </si>
  <si>
    <t>形成债权资产100万元，村集体公司将衔接资金投入海南省冷食供冷链物流有限公司，项目建设期为5个月不分配收益，建设期满后按投入资金的6%起算固定收益，合作期为3年，合作期满后一次性归还全部本金并支付最后一年的固定收益。</t>
  </si>
  <si>
    <t>2023-16-J-01</t>
  </si>
  <si>
    <t>海南省冷食供冷链物流有限公司</t>
  </si>
  <si>
    <t>委托管护</t>
  </si>
  <si>
    <t>2023年遵谭镇新谭村委会农户自主承包养殖牛羊</t>
  </si>
  <si>
    <t>形成债权资产18万元，东谭村村集体公司（甲方）将黄牛（或羊） 承包给乙方（农户）养殖，5年到期返还本金。</t>
  </si>
  <si>
    <t>2023-17-J-01</t>
  </si>
  <si>
    <t>海口市龙华区遵谭镇新谭村委会</t>
  </si>
  <si>
    <t>3户农户（吴坤寿、林生勇、蔡汝天）</t>
  </si>
  <si>
    <t>乙方（农户）需向甲方（村集体公司）缴纳承包金（投入本金的1%）</t>
  </si>
  <si>
    <t>2023年遵谭镇东谭村委会农户自主承包养殖牛羊</t>
  </si>
  <si>
    <t>形成债权资产15万元，东谭村村集体公司（甲方）将黄牛（或羊） 承包给乙方（农户）养殖，5年到期返还本金。</t>
  </si>
  <si>
    <t>2023-18-J-01</t>
  </si>
  <si>
    <t>海口市龙华区遵谭镇东谭村民委员会</t>
  </si>
  <si>
    <t>遵谭镇东谭村5户农户（缪会发、蔡汝平、吴清东、蔡泽财、蔡甫昌）</t>
  </si>
  <si>
    <t>2023年遵谭镇东谭村荔枝园种植、场地清表、清理道路及配套设施</t>
  </si>
  <si>
    <t>1.场地清表 100亩(表层杂树、杂草、灌木、碎石);
2.种植 3055 棵 60-100cm 荔枝;
3.肥料，种植面积95亩，每亩1吨，约95吨；(养护期由村委会监督施工方用量，结束后如有剩余，由村委会支配)
4.清理道路路面长 1644m，宽 2.5-3.5m(其中铺碎石路长 820m，宽 2.5-3.5m)
5.PE 灌溉给水主管 De90，1475m;
6.PE 灌溉给水支管 De50，1100m;
7.六分软管：17000m；喷头：3055个；三通275个；水龙头10个；
8.阀门：8个主管阀门，600个支管阀门；
9.养护期：6个月(验收合格日后第2天开始计算)。
（备注：以上是验收数据，但已将验收单中PE 灌溉给水主管 “De80”修改为 “De90”，现场实际是90管）</t>
  </si>
  <si>
    <t>2023-19-J-01</t>
  </si>
  <si>
    <t>海口昱杨农业专业合作社（是由项目用地涉及的农户联合成立，成员名册是5名自然人王淑君、王海梅、王金燕、王元法、王雪屿）</t>
  </si>
  <si>
    <t>村集体按销售额的20%取得项目运营收益</t>
  </si>
  <si>
    <t>海口昱杨农业专业合作社</t>
  </si>
  <si>
    <t>2022年新坡镇文山村荷花新优品种繁育基地改造</t>
  </si>
  <si>
    <t>环田防护提 317m、引水渠177m、火山岩景墙 181m、堆筑土坝 461.73m³、树池坐凳2个、铺装处矮墙 33m、海南黑铺装 668.1㎡、外购土 748m³、大叶油草 2478.22㎡、黄花风铃木32 株、成品坐凳13 张、荷花新品种苗 1000 株、有机肥 30 吨、防逃网 100㎡、铁艺围栏 236m等。（验收数据）</t>
  </si>
  <si>
    <t>2022-09-J-01</t>
  </si>
  <si>
    <t>113,830.50元（根据银行流水中2022年3月至2023年10月期间数据填写）</t>
  </si>
  <si>
    <t>该项目形成资产以前年度已确权移交，2023年支出系支付项目质保金，不形成新的资产，只需更新以前年度资产台账及项目库系统资产模块信息即可。</t>
  </si>
  <si>
    <t>固定资产  农林业产业基地-生态农业观光采摘园</t>
  </si>
  <si>
    <t>1、新建宽3米，长100米的水泥混凝土园区路；2、新建葡萄园架子4个，1980平方米；3、新建百香果架子2个，900平方米；4、新建洗手间1间7.5平方米；5、配套的灌溉水管2456m。</t>
  </si>
  <si>
    <t>2021-06-J-01</t>
  </si>
  <si>
    <t>海口市龙华区遵谭镇东谭村委会卜创村</t>
  </si>
  <si>
    <t>协议约定，村集体公司与农户每年按年终净利润的7：3进行分配利润，村集体公司银行流水显示未分配利润。</t>
  </si>
  <si>
    <t>2023年新坡镇仁里村委会君美村庄生产道路</t>
  </si>
  <si>
    <t>碎石道路2条（一条长830米，一条长102米，总长932米）、挡土墙52米、栏杆52米、水管迁移530米。（根据竣工验收单填列）</t>
  </si>
  <si>
    <t>2023-25-G-01</t>
  </si>
  <si>
    <t>2023年新坡镇文山村委会地面硬化及铺装</t>
  </si>
  <si>
    <t>海南黑铺装1416.58m²、戏台硬化360m²、道路加宽143.57m²。（根据竣工验收单填列）</t>
  </si>
  <si>
    <t>2023-26-G-01</t>
  </si>
  <si>
    <t>2023年度光荣村委会月塘村农田水利设施</t>
  </si>
  <si>
    <t>新建矩形渠 427米、新装离心抽水泵2台、新铺大叶油草 2050 ㎡、节制闸1座、过路涵1座、农口16处、人行桥4座。（根据竣工验收证书填列）</t>
  </si>
  <si>
    <t>2023-27-G-01</t>
  </si>
  <si>
    <t>2023年龙桥镇永东小学广场雨水管道及配套附属构筑物</t>
  </si>
  <si>
    <t>HDPE DN500雨水管179.6m、HDPE DN200连接管26m、现状砼道路开挖及原址恢复374.17m²、Ø1000mm雨水检查井7座、Ø1000mm雨水沉泥井1座、雨水口17座、恢复沥青路面85.4m²等。（恢复沥青路面85.4m²属于竣工图中的数据，竣工验收单中无关于该项建设内容的表述；其余项根据竣工验收单填列）</t>
  </si>
  <si>
    <t>2023-28-G-01</t>
  </si>
  <si>
    <t>2023年龙桥镇玉符村垃圾临时收集站及硬化道路</t>
  </si>
  <si>
    <t>一栋一层垃圾临时收集站，地面建筑面积为30.36平方米，垃圾临时收集站前室外场地硬化面积300平方米。（根据竣工图数据填列）</t>
  </si>
  <si>
    <t>2023-29-G-01</t>
  </si>
  <si>
    <t>海口市龙华区龙桥镇玉符村委会</t>
  </si>
  <si>
    <t>2023年龙泉镇元平村委会人居环境整治（巷道硬化、景墙等）</t>
  </si>
  <si>
    <t>主要进行56条巷道硬化提升，面积为6584.73㎡；新建排水沟55.03m，景墙长183.97m，过路管6m，积水池1.5m³。具体建设规模如下：(1)美插村人居环境整治工程主要包含破损巷道硬化提升8条，总计 995.96㎡。(2)群英村人居环境整治工程主要包含破损巷道硬化提升3条，总计982.01㎡。(3)玉堂村人居环境整治工程主要包含巷道硬化提升5条，总计83.78㎡。(4)玉西村人居环境整治工程主要包含破损巷道硬化提升 11条，总计2449.73㎡，景墙101.43m，排水沟55.03m，积水池1.5m³，过路管6m。(5)仁黄村人居环境整治工程主要包含破损巷道硬化提升8条，总计 440.57㎡。(6)美秀村人居环境整治工程主要包含破损巷道硬化提升11条，总计1138.32㎡，景墙82.54m。(7)道厚村人居环境整治工程主要包含破损巷道硬化提升10条，总计494.36㎡。（根据验收单数据填列）</t>
  </si>
  <si>
    <t>2023-30-G-01</t>
  </si>
  <si>
    <t>2023年龙泉镇永昌村委会人居环境整治（道路硬化、广场硬化）</t>
  </si>
  <si>
    <t>美岭村道路1：87.78㎡；美岭村道路2：93.25㎡；美岭村道路3：177.65㎡；美岭村道路4：1628.02㎡；
扬吴村道路1：439.11㎡；扬吴村道路2：207.02㎡；扬吴村道路3：84.22㎡；
美初村道路1：96.83㎡；美初村道路2：184.91㎡；
美儒村道路1：96.62㎡。
（竣工图数据）</t>
  </si>
  <si>
    <t>2023-31-G-01</t>
  </si>
  <si>
    <t>海口市龙华区龙泉镇永昌村委会</t>
  </si>
  <si>
    <t>2023年龙泉镇新江村委会西江村灌溉6条农渠及配套设施</t>
  </si>
  <si>
    <t>6条农渠总长1190米，分别为农渠（1）136米，农渠（2）240米、农渠（3）262米、农渠（4）275米、农渠（5）144米、农渠（6）123米；草皮护坡3024平方米；配套建筑物95座，其中分水闸3座，放水口68座，人行桥15座，路涵9座。</t>
  </si>
  <si>
    <t>2023-32-G-01</t>
  </si>
  <si>
    <t>2023年龙泉镇椰子头村人居环境整治村道路、排水沟及景墙</t>
  </si>
  <si>
    <t>5段景墙共长157.75米；新建排水沟22米，巷道清整修复317.15平方米。（根据竣工图数据填列）</t>
  </si>
  <si>
    <t>2023-33-G-01</t>
  </si>
  <si>
    <t>海口市龙华区龙泉镇椰子头村委会</t>
  </si>
  <si>
    <t>2023年龙泉镇占符村委会人居环境整治村道路</t>
  </si>
  <si>
    <t>儒符村道路18条，面积1254.88平方米、太运村道路3条，面积603.18平方米、王道村道路3条，面积285.16平方米、儒吴村道路2条，面积191.3平方米，儒王村道路1条，面积为120.28平方米、美万村道路9条，面积215.16平方米。
主要以竣工结算审核书的数据为准（除儒符村道路数量及儒吴村道路硬化面积按竣工图数据外，因儒符村道路现场勘查有18条路已硬化，儒吴村道路也已硬化。）</t>
  </si>
  <si>
    <t>2023-34-G-01</t>
  </si>
  <si>
    <t>海口市龙华区龙泉镇占符村委会</t>
  </si>
  <si>
    <t>2023年遵谭镇咸东村委会儒本村路</t>
  </si>
  <si>
    <t>①儒本村巷道改造10条，共计263.4m长；②巷道改造面积共计609.96m²；③零星硬化面积共计710.5m²；④砖砌雨水井770*960*740深*2座加盖板；⑤新增DN160PVC排水管14米。
其中巷道改造面积分别为：L1长48.5m宽3m面积145.5m²；L2长12.5m宽2.7m面积33.75m²；L3长12.2m宽2.95m面积35.99m²；L4长25m宽2.5m面积62.5m²；L5长28.5m宽1.7m面积48.45m²；L6长10m宽1.65m面积16.5m²；L7长52m宽3m面积156m²；L8未硬化；L9长11.5m宽1.45m面积16.67m²；L10长10m宽1.6m+长40.5m宽1m共计面积56.5m²；新增L11长12.7m宽3m面积38.1m²。零星硬化面积分别为：1#132.48m²；2#267.68m²；3#219.29m²；4#29.06m²；5#49.2m²。（根据竣工图数据填列）</t>
  </si>
  <si>
    <t>2023-35-G-01</t>
  </si>
  <si>
    <t>海口市龙华区遵谭镇咸东村委会</t>
  </si>
  <si>
    <t>2023年遵谭镇新谭村委会仁城村村巷硬化</t>
  </si>
  <si>
    <t>①仁城村巷道改造14条，共计767.9m；②巷道改造面积共计1965.09m²；③新增零星硬化15处，共计零星硬化18处，面积175.55m²；④水管迁移458m。（根据竣工图数据填列）</t>
  </si>
  <si>
    <t>2023-36-G-01</t>
  </si>
  <si>
    <t>2023年遵谭镇新谭村委会儒许村村道巷道硬化</t>
  </si>
  <si>
    <t>1、儒许村巷道改造13条，共计601.3m长；
2、巷道改造面积共计1597㎡；
3、12处零星硬化面积608.24㎡；
4、水管迁移约168m。
（根据竣工图数据填列）</t>
  </si>
  <si>
    <t>2023-37-G-01</t>
  </si>
  <si>
    <t>2023年遵谭镇东谭村委会人居环境整治村道路硬化、道路铺装及新建树池</t>
  </si>
  <si>
    <t>1.村巷道路硬化面积2331.85m²(其中宾贤村：道路拓宽 687.24m，两侧各拓宽 0.5-2m，硬化面积1400m²；卜创村学校门口硬化 200 m²；谢王村：断头路硬化1 号道路 130m(平均宽 3.2m)，总面积416m²；永养村：混凝土硬化地面 243m²；儒缪村：混凝土硬化 72.85m²）；
2.新建树池6个，其中卜创村 建树池4个（总周长 115m）、 谢王村树池2个（周长 42m）；树池侧面火山岩碎拼面积为92.96平方米；
3.树池铺装共833m²，其中卜创村透水砖126m²，海南黑铺装收边 35m²；谢王村透水砖铺装90m²，海南黑铺装25m²；永养村：透水砖铺装路230m²，海南黑收边35m²；儒缪村：透水砖铺装260m²，海南黑铺装收边32m²）。</t>
  </si>
  <si>
    <t>2023-38-G-01</t>
  </si>
  <si>
    <t>2023年遵谭镇新谭村委会人居环境整治村道路硬化及铺装</t>
  </si>
  <si>
    <t>1、儒佐村硬化道路7条和1个三角形地块、1个四边形地块，总面积为965平方米，分别是道路①长88米*宽2.5米；道路②长12米*宽2.2米；道路③长13米*宽2米；道路④长147米*宽2米；道路⑤长44米*宽2.3米；道路⑥长71米*宽1.8米；道路⑦长60米*宽2.3米；新增三角形地块11平方米；1个四边形地块长6米，宽3米，面积为18平方米；
2、美顶村硬化道路5条，面积共985.75平方米，分别为道路①长58.7米*宽2.5米；道路②长31.6米*宽2.5米；道路③长76米*宽2.5米；道路④长132米*宽2.5米；道路⑤长96米*宽2.5米；
3、文谢村硬化道路1条长147米*宽2.7米，面积396.9平方米；
4、仁诚村新建硬化1条道路长32米*宽2.5米；道路铺装3个地块，地块1透水砖264平方米，预支混凝土路牙75米长，海南黑收边32.6平方米；地块2透水砖28.6平方米，海南黑收边14平方米；地块3（村服务中心前）透水砖156平方米，海南黑16平方米，预支混凝土路牙米长53米；
5、昌旺村道路硬化2条，分别是道路①长47.5米*宽2.5米；道路②长187米*宽2.5米。</t>
  </si>
  <si>
    <t>2023-39-G-01</t>
  </si>
  <si>
    <t>2022年龙桥镇挺丰村委会昌荣村道路及景观工程</t>
  </si>
  <si>
    <t>铺设沥青2894㎡、景观墙84㎡、旧房改造2处、服务点亭3座、村牌1座、竹篱笆 416 m、生态车位 213 ㎡、铺砖190.1㎡、硬化 98 ㎡、景观台 1 座、服务点便道 167 m、老石头垒墙 101 m、垒墙修复 659 m；浆片石挡墙约 29 m；回填素土约 1649 ㎡；绿化种植 1615 ㎡。</t>
  </si>
  <si>
    <t>2022-20-G-01</t>
  </si>
  <si>
    <t>海口市龙华区龙桥镇挺丰村村委会</t>
  </si>
  <si>
    <t>海口市龙华区龙桥镇挺丰村村</t>
  </si>
  <si>
    <t>2022年龙泉镇永昌村委会儒让村道路及路灯</t>
  </si>
  <si>
    <t>原有混凝土道路双边各拓宽1.25m 长度329.6m；原有混凝土道路单边拓宽 1.25m 长97.5m;原有混凝土道路单边拓宽 2.5m，长度46.7m；波形护栏长度共403.6m；交通标志 5个；新建6米太阳能路灯21盏；拆除原有路灯 7盏；迁移原有 DN50 镀锌给水管道 430米；拆除原有2m高围墙长度15m；迁移原有电线杆5根；原有混凝土道路增加部分工程量共 89.54㎡。</t>
  </si>
  <si>
    <t>2022-24-G-01</t>
  </si>
  <si>
    <t>2022年龙泉镇美定村农业灌溉水管</t>
  </si>
  <si>
    <t>镀锌钢管输水管道4310m（管径 DN32-DN100）。</t>
  </si>
  <si>
    <t>2022-25-G-01</t>
  </si>
  <si>
    <t>海口市龙华区龙泉镇美定村</t>
  </si>
  <si>
    <t>2022年五一村香芋种植基地生产道路和灌溉</t>
  </si>
  <si>
    <t>ABCD段道路(长884.682m、宽3.5m、厚度20cm，级配碎石15cm)；EF段道路(长611.9m、宽3m、厚度20cm，级配碎石15cm)、混凝土排水管、现浇盖板沟、新建雨水沟、卜史水塘两个(4722.05 ㎡，1438.63 ㎡)、永沃塘一个(1499.12 ㎡），托村塘一个(2048.52㎡)。</t>
  </si>
  <si>
    <t>2022-27-G-01</t>
  </si>
  <si>
    <t>2022年新坡镇仁里村水塔、机井及配套设施</t>
  </si>
  <si>
    <t>机井1座、潜水泵1台;dn100钢管3090米，阀门井7座，修复道路51㎡；电线杆迁移8根；水塔1座，设备房1座。</t>
  </si>
  <si>
    <t>2022-28-G-01</t>
  </si>
  <si>
    <t>2022年遵谭镇群力村桥仔沟机耕路</t>
  </si>
  <si>
    <t>道路全长1185米，路面宽3.5米。（18cm 厚水泥混凝土面层+15cm 厚级配碎石基层）</t>
  </si>
  <si>
    <t>2022-29-G-01</t>
  </si>
  <si>
    <t>2022年龙泉镇市井村委会昌盛村道路硬化、挡土墙及警示牌</t>
  </si>
  <si>
    <t xml:space="preserve">道路长321米，圆形警示牌2个，三角型警示牌 10个；挡土墙总长109.1米，高1.5米，挡墙体113.25m。 （根据竣工结算审核书数据填列）     </t>
  </si>
  <si>
    <t>2022-31-G-01</t>
  </si>
  <si>
    <t>海口市龙华区龙泉镇市井村委会</t>
  </si>
  <si>
    <t>固定资产_农林业产业基地_新建水塔1座，新建200米机井1口，新建设备间1座，铺设钢管，阀门6个，水表1个，机房电箱2个，抽水泵2个，过滤器1个，止回阀1个，LED照明灯1个。</t>
  </si>
  <si>
    <t>①水塔一座高度25米，有效容积均为 V=100m；②200米深水机井一眼，水泵参数为 (Q=20m/h，H=102m，N-25kW)；③设备间中轴尺寸为3.1mX2.7m一座；④镀锌钢管(DN100*3.75)918米，镀锌钢管(DN80*3.75)275米，镀锌钢管(DN50*3.5)746米，镀锌钢管(DN32*3.25)132米；⑤100阀门6个，100水表1个；⑥机房电箱2个，抽水泵2个，100过滤器1个，止回阀1个，LED照明灯1个。</t>
  </si>
  <si>
    <t>2021-05-G-01</t>
  </si>
  <si>
    <t>2023年新坡镇监测户产业扶持牛羊</t>
  </si>
  <si>
    <t>生产性生物资产</t>
  </si>
  <si>
    <t>2023-22-D-01</t>
  </si>
  <si>
    <t>新坡镇7名监测户</t>
  </si>
  <si>
    <t>新坡镇7名监测户家中</t>
  </si>
  <si>
    <t>农户</t>
  </si>
  <si>
    <t>本项目中涉及的资产均确认为到户类资产。</t>
  </si>
  <si>
    <t>2023年龙泉镇监测户产业扶持牛羊</t>
  </si>
  <si>
    <t>2023-23-D-01</t>
  </si>
  <si>
    <t>龙泉镇16名监测户</t>
  </si>
  <si>
    <t>龙泉镇16名监测户家中</t>
  </si>
  <si>
    <t>消耗性/生产性生物资产</t>
  </si>
  <si>
    <t>遵谭镇根据监测户的需求，帮扶18户监测户发展养殖产业，18户监测户中6户监测户共认领化肥68袋，价值13,600.00元 、2户监测户共认领复合肥4吨，价值3,200.00元、3户监测户共认领鸡105只，价值6,400.00元、2户监测户共认领牛2头，价值8,800.00元、7户监测户共认领羊14只，价值31,600.00元。</t>
  </si>
  <si>
    <t>2023-24-D-01</t>
  </si>
  <si>
    <t>遵谭镇9名监测户</t>
  </si>
  <si>
    <t>遵谭镇9名监测户家中</t>
  </si>
  <si>
    <t>农户自主养殖或使用</t>
  </si>
  <si>
    <r>
      <rPr>
        <sz val="12"/>
        <color rgb="FF00B0F0"/>
        <rFont val="宋体"/>
        <charset val="134"/>
      </rPr>
      <t>健康种苗培育（本地种苗</t>
    </r>
    <r>
      <rPr>
        <sz val="12"/>
        <color rgb="FF00B0F0"/>
        <rFont val="Arial Narrow"/>
        <charset val="134"/>
      </rPr>
      <t>60,000</t>
    </r>
    <r>
      <rPr>
        <sz val="12"/>
        <color rgb="FF00B0F0"/>
        <rFont val="宋体"/>
        <charset val="134"/>
      </rPr>
      <t>株）、组培脱毒苗培育（</t>
    </r>
    <r>
      <rPr>
        <sz val="12"/>
        <color rgb="FF00B0F0"/>
        <rFont val="Arial Narrow"/>
        <charset val="134"/>
      </rPr>
      <t>10,220</t>
    </r>
    <r>
      <rPr>
        <sz val="12"/>
        <color rgb="FF00B0F0"/>
        <rFont val="宋体"/>
        <charset val="134"/>
      </rPr>
      <t>株）</t>
    </r>
  </si>
  <si>
    <t>消耗性生物资产</t>
  </si>
  <si>
    <t>验收内容：五一田洋新江村30亩及五一村10亩，用于数据采集分析，形成示范种植技术报告1份、健康种苗培育（本地种苗60,000株）、组培脱毒苗培育（10,220株）、测产数据分析报告1份、芋头检测分析报告1份、农业技术培训（7场）。</t>
  </si>
  <si>
    <t>2023-15-D-01</t>
  </si>
  <si>
    <t>本项目形成的健康种苗培育（本地种苗60,000株）、组培脱毒苗培育（10,220株）已发放给农户，而技术报告构成种苗价值的一部分，技术报告本身并不构成明确的可确权资产，按实质重于形式的原则，该情况下不确权为村集体资产，确认为到户资产。</t>
  </si>
  <si>
    <t>备注：2023年衔接资金项目只有雨露计划2个项目未形成资产。</t>
  </si>
  <si>
    <t>附表3-1</t>
  </si>
  <si>
    <t>海口市龙华区2023年度衔接资金项目资产台账-往年余款项目</t>
  </si>
  <si>
    <t>113,830.50元（是根据银行流水中2022年3月至2023年10月期间数据填写）</t>
  </si>
  <si>
    <t xml:space="preserve">
龙华区-遵谭镇_产业发展_生产项目_2021年遵谭镇东谭村生态农业观光采摘园项目（质保金）</t>
  </si>
  <si>
    <t>道路长321米，圆形警示牌2个，三角型警示牌 10个；挡土墙总长109.1米，高1.5米，挡墙体113.25m。  （根据竣工结算审核书填列）</t>
  </si>
  <si>
    <t>附表4</t>
  </si>
  <si>
    <t>海口市龙华区2023年度扶贫资金项目资产台账（与2021年、2022年实施项目有关的动态更新部分）</t>
  </si>
  <si>
    <t>更新前资产原值</t>
  </si>
  <si>
    <t>2023年增加的资产原值
（元）</t>
  </si>
  <si>
    <t>更新后资产原值</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</si>
</sst>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71">
    <font>
      <sz val="11"/>
      <color theme="1"/>
      <name val="等线"/>
      <charset val="134"/>
      <scheme val="minor"/>
    </font>
    <font>
      <sz val="11"/>
      <color theme="1"/>
      <name val="Arial Narrow"/>
      <charset val="134"/>
    </font>
    <font>
      <sz val="12"/>
      <color theme="1"/>
      <name val="Arial Narrow"/>
      <charset val="134"/>
    </font>
    <font>
      <b/>
      <sz val="12"/>
      <color indexed="8"/>
      <name val="等线"/>
      <charset val="134"/>
      <scheme val="minor"/>
    </font>
    <font>
      <sz val="12"/>
      <color indexed="8"/>
      <name val="等线"/>
      <charset val="134"/>
      <scheme val="minor"/>
    </font>
    <font>
      <b/>
      <sz val="18"/>
      <name val="等线"/>
      <charset val="134"/>
      <scheme val="minor"/>
    </font>
    <font>
      <b/>
      <sz val="12"/>
      <name val="等线"/>
      <charset val="134"/>
      <scheme val="minor"/>
    </font>
    <font>
      <sz val="12"/>
      <color theme="1"/>
      <name val="等线"/>
      <charset val="134"/>
    </font>
    <font>
      <sz val="12"/>
      <color theme="1"/>
      <name val="等线"/>
      <charset val="134"/>
      <scheme val="minor"/>
    </font>
    <font>
      <sz val="12"/>
      <color indexed="8"/>
      <name val="等线"/>
      <charset val="134"/>
    </font>
    <font>
      <sz val="12"/>
      <name val="等线"/>
      <charset val="134"/>
      <scheme val="minor"/>
    </font>
    <font>
      <sz val="11"/>
      <color theme="1"/>
      <name val="宋体"/>
      <charset val="134"/>
    </font>
    <font>
      <sz val="12"/>
      <color rgb="FF000000"/>
      <name val="等线"/>
      <charset val="134"/>
      <scheme val="minor"/>
    </font>
    <font>
      <sz val="12"/>
      <color rgb="FF00B0F0"/>
      <name val="等线"/>
      <charset val="134"/>
      <scheme val="minor"/>
    </font>
    <font>
      <sz val="12"/>
      <color rgb="FF00B0F0"/>
      <name val="等线"/>
      <charset val="134"/>
    </font>
    <font>
      <sz val="11"/>
      <name val="Arial Narrow"/>
      <charset val="134"/>
    </font>
    <font>
      <sz val="11"/>
      <color rgb="FF00B0F0"/>
      <name val="Arial Narrow"/>
      <charset val="134"/>
    </font>
    <font>
      <sz val="12"/>
      <color rgb="FF00B0F0"/>
      <name val="Arial Narrow"/>
      <charset val="134"/>
    </font>
    <font>
      <b/>
      <sz val="12"/>
      <color indexed="8"/>
      <name val="等线"/>
      <charset val="134"/>
    </font>
    <font>
      <b/>
      <sz val="18"/>
      <name val="等线"/>
      <charset val="134"/>
    </font>
    <font>
      <b/>
      <sz val="12"/>
      <name val="等线"/>
      <charset val="134"/>
    </font>
    <font>
      <sz val="12"/>
      <name val="等线"/>
      <charset val="134"/>
    </font>
    <font>
      <sz val="12"/>
      <color rgb="FF000000"/>
      <name val="等线"/>
      <charset val="134"/>
    </font>
    <font>
      <sz val="12"/>
      <color indexed="8"/>
      <name val="Arial Narrow"/>
      <charset val="134"/>
    </font>
    <font>
      <sz val="12"/>
      <color rgb="FF00B0F0"/>
      <name val="宋体"/>
      <charset val="134"/>
    </font>
    <font>
      <sz val="10"/>
      <color rgb="FF00B0F0"/>
      <name val="等线"/>
      <charset val="134"/>
    </font>
    <font>
      <b/>
      <sz val="12"/>
      <color rgb="FF00B0F0"/>
      <name val="等线"/>
      <charset val="134"/>
    </font>
    <font>
      <sz val="12"/>
      <color rgb="FF00B0F0"/>
      <name val="等线"/>
      <charset val="134"/>
    </font>
    <font>
      <sz val="12"/>
      <color rgb="FFFF0000"/>
      <name val="等线"/>
      <charset val="134"/>
    </font>
    <font>
      <sz val="12"/>
      <color theme="1"/>
      <name val="宋体"/>
      <charset val="134"/>
    </font>
    <font>
      <sz val="11"/>
      <name val="等线"/>
      <charset val="134"/>
    </font>
    <font>
      <b/>
      <sz val="10"/>
      <color theme="1"/>
      <name val="Arial Narrow"/>
      <charset val="134"/>
    </font>
    <font>
      <sz val="10"/>
      <color theme="1"/>
      <name val="Arial Narrow"/>
      <charset val="134"/>
    </font>
    <font>
      <sz val="10"/>
      <color theme="1"/>
      <name val="等线"/>
      <charset val="134"/>
      <scheme val="minor"/>
    </font>
    <font>
      <sz val="10"/>
      <name val="Arial Narrow"/>
      <charset val="134"/>
    </font>
    <font>
      <sz val="10"/>
      <color rgb="FFFF0000"/>
      <name val="Arial Narrow"/>
      <charset val="134"/>
    </font>
    <font>
      <b/>
      <sz val="12"/>
      <color theme="1"/>
      <name val="等线"/>
      <charset val="134"/>
      <scheme val="minor"/>
    </font>
    <font>
      <b/>
      <sz val="20"/>
      <name val="等线"/>
      <charset val="134"/>
      <scheme val="minor"/>
    </font>
    <font>
      <sz val="11"/>
      <name val="等线"/>
      <charset val="134"/>
      <scheme val="minor"/>
    </font>
    <font>
      <b/>
      <sz val="12"/>
      <color rgb="FFFF0000"/>
      <name val="等线"/>
      <charset val="134"/>
      <scheme val="minor"/>
    </font>
    <font>
      <sz val="12"/>
      <color rgb="FFFF0000"/>
      <name val="等线"/>
      <charset val="134"/>
      <scheme val="minor"/>
    </font>
    <font>
      <sz val="12"/>
      <name val="Courier New"/>
      <charset val="134"/>
    </font>
    <font>
      <b/>
      <sz val="10"/>
      <color theme="1"/>
      <name val="等线"/>
      <charset val="134"/>
      <scheme val="minor"/>
    </font>
    <font>
      <b/>
      <sz val="16"/>
      <name val="等线"/>
      <charset val="134"/>
      <scheme val="minor"/>
    </font>
    <font>
      <b/>
      <sz val="10"/>
      <name val="等线"/>
      <charset val="134"/>
      <scheme val="minor"/>
    </font>
    <font>
      <sz val="10"/>
      <name val="等线"/>
      <charset val="134"/>
      <scheme val="minor"/>
    </font>
    <font>
      <b/>
      <sz val="10"/>
      <color rgb="FFFF0000"/>
      <name val="等线"/>
      <charset val="134"/>
      <scheme val="minor"/>
    </font>
    <font>
      <sz val="10"/>
      <color rgb="FF00B0F0"/>
      <name val="等线"/>
      <charset val="134"/>
      <scheme val="minor"/>
    </font>
    <font>
      <sz val="11"/>
      <color theme="1"/>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12"/>
      <name val="宋体"/>
      <charset val="134"/>
    </font>
    <font>
      <vertAlign val="superscript"/>
      <sz val="12"/>
      <name val="等线"/>
      <charset val="134"/>
      <scheme val="minor"/>
    </font>
    <font>
      <sz val="12"/>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right style="thin">
        <color auto="1"/>
      </right>
      <top/>
      <bottom style="thin">
        <color auto="1"/>
      </bottom>
      <diagonal/>
    </border>
    <border>
      <left style="thin">
        <color indexed="0"/>
      </left>
      <right style="thin">
        <color indexed="0"/>
      </right>
      <top style="thin">
        <color indexed="0"/>
      </top>
      <bottom style="thin">
        <color indexed="0"/>
      </bottom>
      <diagonal/>
    </border>
    <border>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indexed="0"/>
      </left>
      <right/>
      <top style="thin">
        <color indexed="0"/>
      </top>
      <bottom style="thin">
        <color indexed="0"/>
      </bottom>
      <diagonal/>
    </border>
    <border>
      <left style="thin">
        <color auto="1"/>
      </left>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48" fillId="0" borderId="0" applyFont="0" applyFill="0" applyBorder="0" applyAlignment="0" applyProtection="0">
      <alignment vertical="center"/>
    </xf>
    <xf numFmtId="44" fontId="0" fillId="0" borderId="0" applyFont="0" applyFill="0" applyBorder="0" applyAlignment="0" applyProtection="0">
      <alignment vertical="center"/>
    </xf>
    <xf numFmtId="9" fontId="48"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49"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0" fillId="2" borderId="16" applyNumberFormat="0" applyFont="0" applyAlignment="0" applyProtection="0">
      <alignment vertical="center"/>
    </xf>
    <xf numFmtId="0" fontId="51"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4" fillId="0" borderId="17" applyNumberFormat="0" applyFill="0" applyAlignment="0" applyProtection="0">
      <alignment vertical="center"/>
    </xf>
    <xf numFmtId="0" fontId="55" fillId="0" borderId="17" applyNumberFormat="0" applyFill="0" applyAlignment="0" applyProtection="0">
      <alignment vertical="center"/>
    </xf>
    <xf numFmtId="0" fontId="56" fillId="0" borderId="18" applyNumberFormat="0" applyFill="0" applyAlignment="0" applyProtection="0">
      <alignment vertical="center"/>
    </xf>
    <xf numFmtId="0" fontId="56" fillId="0" borderId="0" applyNumberFormat="0" applyFill="0" applyBorder="0" applyAlignment="0" applyProtection="0">
      <alignment vertical="center"/>
    </xf>
    <xf numFmtId="0" fontId="57" fillId="3" borderId="19" applyNumberFormat="0" applyAlignment="0" applyProtection="0">
      <alignment vertical="center"/>
    </xf>
    <xf numFmtId="0" fontId="58" fillId="4" borderId="20" applyNumberFormat="0" applyAlignment="0" applyProtection="0">
      <alignment vertical="center"/>
    </xf>
    <xf numFmtId="0" fontId="59" fillId="4" borderId="19" applyNumberFormat="0" applyAlignment="0" applyProtection="0">
      <alignment vertical="center"/>
    </xf>
    <xf numFmtId="0" fontId="60" fillId="5" borderId="21" applyNumberFormat="0" applyAlignment="0" applyProtection="0">
      <alignment vertical="center"/>
    </xf>
    <xf numFmtId="0" fontId="61" fillId="0" borderId="22" applyNumberFormat="0" applyFill="0" applyAlignment="0" applyProtection="0">
      <alignment vertical="center"/>
    </xf>
    <xf numFmtId="0" fontId="62" fillId="0" borderId="23" applyNumberFormat="0" applyFill="0" applyAlignment="0" applyProtection="0">
      <alignment vertical="center"/>
    </xf>
    <xf numFmtId="0" fontId="63" fillId="6" borderId="0" applyNumberFormat="0" applyBorder="0" applyAlignment="0" applyProtection="0">
      <alignment vertical="center"/>
    </xf>
    <xf numFmtId="0" fontId="64" fillId="7" borderId="0" applyNumberFormat="0" applyBorder="0" applyAlignment="0" applyProtection="0">
      <alignment vertical="center"/>
    </xf>
    <xf numFmtId="0" fontId="65" fillId="8" borderId="0" applyNumberFormat="0" applyBorder="0" applyAlignment="0" applyProtection="0">
      <alignment vertical="center"/>
    </xf>
    <xf numFmtId="0" fontId="66" fillId="9" borderId="0" applyNumberFormat="0" applyBorder="0" applyAlignment="0" applyProtection="0">
      <alignment vertical="center"/>
    </xf>
    <xf numFmtId="0" fontId="67" fillId="10" borderId="0" applyNumberFormat="0" applyBorder="0" applyAlignment="0" applyProtection="0">
      <alignment vertical="center"/>
    </xf>
    <xf numFmtId="0" fontId="67" fillId="11" borderId="0" applyNumberFormat="0" applyBorder="0" applyAlignment="0" applyProtection="0">
      <alignment vertical="center"/>
    </xf>
    <xf numFmtId="0" fontId="66" fillId="12" borderId="0" applyNumberFormat="0" applyBorder="0" applyAlignment="0" applyProtection="0">
      <alignment vertical="center"/>
    </xf>
    <xf numFmtId="0" fontId="66" fillId="13" borderId="0" applyNumberFormat="0" applyBorder="0" applyAlignment="0" applyProtection="0">
      <alignment vertical="center"/>
    </xf>
    <xf numFmtId="0" fontId="67" fillId="14" borderId="0" applyNumberFormat="0" applyBorder="0" applyAlignment="0" applyProtection="0">
      <alignment vertical="center"/>
    </xf>
    <xf numFmtId="0" fontId="67" fillId="15" borderId="0" applyNumberFormat="0" applyBorder="0" applyAlignment="0" applyProtection="0">
      <alignment vertical="center"/>
    </xf>
    <xf numFmtId="0" fontId="66" fillId="16" borderId="0" applyNumberFormat="0" applyBorder="0" applyAlignment="0" applyProtection="0">
      <alignment vertical="center"/>
    </xf>
    <xf numFmtId="0" fontId="66" fillId="17" borderId="0" applyNumberFormat="0" applyBorder="0" applyAlignment="0" applyProtection="0">
      <alignment vertical="center"/>
    </xf>
    <xf numFmtId="0" fontId="67" fillId="18" borderId="0" applyNumberFormat="0" applyBorder="0" applyAlignment="0" applyProtection="0">
      <alignment vertical="center"/>
    </xf>
    <xf numFmtId="0" fontId="67" fillId="19" borderId="0" applyNumberFormat="0" applyBorder="0" applyAlignment="0" applyProtection="0">
      <alignment vertical="center"/>
    </xf>
    <xf numFmtId="0" fontId="66" fillId="20" borderId="0" applyNumberFormat="0" applyBorder="0" applyAlignment="0" applyProtection="0">
      <alignment vertical="center"/>
    </xf>
    <xf numFmtId="0" fontId="66" fillId="21" borderId="0" applyNumberFormat="0" applyBorder="0" applyAlignment="0" applyProtection="0">
      <alignment vertical="center"/>
    </xf>
    <xf numFmtId="0" fontId="67" fillId="22" borderId="0" applyNumberFormat="0" applyBorder="0" applyAlignment="0" applyProtection="0">
      <alignment vertical="center"/>
    </xf>
    <xf numFmtId="0" fontId="67" fillId="23" borderId="0" applyNumberFormat="0" applyBorder="0" applyAlignment="0" applyProtection="0">
      <alignment vertical="center"/>
    </xf>
    <xf numFmtId="0" fontId="66" fillId="24" borderId="0" applyNumberFormat="0" applyBorder="0" applyAlignment="0" applyProtection="0">
      <alignment vertical="center"/>
    </xf>
    <xf numFmtId="0" fontId="66" fillId="25" borderId="0" applyNumberFormat="0" applyBorder="0" applyAlignment="0" applyProtection="0">
      <alignment vertical="center"/>
    </xf>
    <xf numFmtId="0" fontId="67" fillId="26" borderId="0" applyNumberFormat="0" applyBorder="0" applyAlignment="0" applyProtection="0">
      <alignment vertical="center"/>
    </xf>
    <xf numFmtId="0" fontId="67" fillId="27" borderId="0" applyNumberFormat="0" applyBorder="0" applyAlignment="0" applyProtection="0">
      <alignment vertical="center"/>
    </xf>
    <xf numFmtId="0" fontId="66" fillId="28" borderId="0" applyNumberFormat="0" applyBorder="0" applyAlignment="0" applyProtection="0">
      <alignment vertical="center"/>
    </xf>
    <xf numFmtId="0" fontId="66" fillId="29" borderId="0" applyNumberFormat="0" applyBorder="0" applyAlignment="0" applyProtection="0">
      <alignment vertical="center"/>
    </xf>
    <xf numFmtId="0" fontId="67" fillId="30" borderId="0" applyNumberFormat="0" applyBorder="0" applyAlignment="0" applyProtection="0">
      <alignment vertical="center"/>
    </xf>
    <xf numFmtId="0" fontId="67" fillId="31" borderId="0" applyNumberFormat="0" applyBorder="0" applyAlignment="0" applyProtection="0">
      <alignment vertical="center"/>
    </xf>
    <xf numFmtId="0" fontId="66" fillId="32" borderId="0" applyNumberFormat="0" applyBorder="0" applyAlignment="0" applyProtection="0">
      <alignment vertical="center"/>
    </xf>
    <xf numFmtId="0" fontId="68" fillId="0" borderId="0">
      <alignment vertical="center"/>
    </xf>
    <xf numFmtId="0" fontId="48" fillId="0" borderId="0">
      <alignment vertical="center"/>
    </xf>
  </cellStyleXfs>
  <cellXfs count="217">
    <xf numFmtId="0" fontId="0" fillId="0" borderId="0" xfId="0">
      <alignment vertical="center"/>
    </xf>
    <xf numFmtId="0" fontId="1" fillId="0" borderId="0" xfId="0" applyFont="1">
      <alignment vertical="center"/>
    </xf>
    <xf numFmtId="0" fontId="1" fillId="0" borderId="0" xfId="0" applyFont="1" applyAlignment="1">
      <alignment horizontal="center" vertical="center"/>
    </xf>
    <xf numFmtId="43" fontId="1" fillId="0" borderId="0" xfId="1" applyFont="1" applyFill="1">
      <alignment vertical="center"/>
    </xf>
    <xf numFmtId="0" fontId="2" fillId="0" borderId="0" xfId="0" applyFont="1">
      <alignment vertical="center"/>
    </xf>
    <xf numFmtId="0" fontId="3" fillId="0" borderId="0" xfId="0" applyFont="1" applyAlignment="1">
      <alignment horizontal="left" vertical="center" wrapText="1"/>
    </xf>
    <xf numFmtId="0" fontId="4" fillId="0" borderId="0" xfId="0" applyFont="1">
      <alignment vertical="center"/>
    </xf>
    <xf numFmtId="0" fontId="5" fillId="0" borderId="1" xfId="0" applyFont="1" applyBorder="1" applyAlignment="1">
      <alignment horizontal="center"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7" fillId="0" borderId="0" xfId="0" applyFont="1" applyAlignment="1">
      <alignment vertical="center" wrapText="1"/>
    </xf>
    <xf numFmtId="0" fontId="4" fillId="0" borderId="2" xfId="0" applyFont="1" applyBorder="1" applyAlignment="1">
      <alignment horizontal="center" vertical="center" wrapText="1"/>
    </xf>
    <xf numFmtId="0" fontId="8" fillId="0" borderId="2" xfId="0" applyFont="1" applyBorder="1" applyAlignment="1">
      <alignment horizontal="center" vertical="center" wrapText="1"/>
    </xf>
    <xf numFmtId="0" fontId="8" fillId="0" borderId="2" xfId="0" applyFont="1" applyBorder="1" applyAlignment="1">
      <alignment horizontal="left" vertical="center" wrapText="1"/>
    </xf>
    <xf numFmtId="0" fontId="9" fillId="0" borderId="2" xfId="0" applyFont="1" applyBorder="1" applyAlignment="1">
      <alignment horizontal="center" vertical="center" wrapText="1"/>
    </xf>
    <xf numFmtId="0" fontId="10" fillId="0" borderId="2" xfId="0" applyFont="1" applyBorder="1" applyAlignment="1">
      <alignment horizontal="left" vertical="center" wrapText="1"/>
    </xf>
    <xf numFmtId="0" fontId="10" fillId="0" borderId="2" xfId="0" applyFont="1" applyBorder="1" applyAlignment="1">
      <alignment horizontal="center" vertical="center" wrapText="1"/>
    </xf>
    <xf numFmtId="0" fontId="8" fillId="0" borderId="2" xfId="0" applyFont="1" applyBorder="1" applyAlignment="1">
      <alignment vertical="center" wrapText="1"/>
    </xf>
    <xf numFmtId="43" fontId="4" fillId="0" borderId="0" xfId="1" applyFont="1" applyFill="1">
      <alignment vertical="center"/>
    </xf>
    <xf numFmtId="43" fontId="6" fillId="0" borderId="3" xfId="1" applyFont="1" applyFill="1" applyBorder="1" applyAlignment="1">
      <alignment horizontal="center" vertical="center" wrapText="1"/>
    </xf>
    <xf numFmtId="43" fontId="6" fillId="0" borderId="5" xfId="1" applyFont="1" applyFill="1" applyBorder="1" applyAlignment="1">
      <alignment horizontal="center" vertical="center" wrapText="1"/>
    </xf>
    <xf numFmtId="43" fontId="6" fillId="0" borderId="2" xfId="1" applyFont="1" applyFill="1" applyBorder="1" applyAlignment="1">
      <alignment horizontal="center" vertical="center" wrapText="1"/>
    </xf>
    <xf numFmtId="43" fontId="6" fillId="0" borderId="2" xfId="1" applyFont="1" applyFill="1" applyBorder="1" applyAlignment="1">
      <alignment vertical="center" wrapText="1"/>
    </xf>
    <xf numFmtId="0" fontId="6" fillId="0" borderId="2" xfId="0" applyFont="1" applyBorder="1" applyAlignment="1">
      <alignment vertical="center" wrapText="1"/>
    </xf>
    <xf numFmtId="43" fontId="8" fillId="0" borderId="2" xfId="1" applyFont="1" applyFill="1" applyBorder="1" applyAlignment="1">
      <alignment horizontal="center" vertical="center" wrapText="1"/>
    </xf>
    <xf numFmtId="43" fontId="8" fillId="0" borderId="6" xfId="1" applyFont="1" applyFill="1" applyBorder="1" applyAlignment="1">
      <alignment horizontal="center" vertical="center" wrapText="1"/>
    </xf>
    <xf numFmtId="43" fontId="4" fillId="0" borderId="6" xfId="1" applyFont="1" applyFill="1" applyBorder="1" applyAlignment="1">
      <alignment horizontal="center" vertical="center" wrapText="1"/>
    </xf>
    <xf numFmtId="43" fontId="10" fillId="0" borderId="2" xfId="1" applyFont="1" applyFill="1" applyBorder="1" applyAlignment="1">
      <alignment horizontal="center" vertical="center" wrapText="1"/>
    </xf>
    <xf numFmtId="43" fontId="10" fillId="0" borderId="6" xfId="1" applyFont="1" applyFill="1" applyBorder="1" applyAlignment="1">
      <alignment horizontal="center" vertical="center" wrapText="1"/>
    </xf>
    <xf numFmtId="0" fontId="10" fillId="0" borderId="6" xfId="0" applyFont="1" applyBorder="1" applyAlignment="1">
      <alignment horizontal="center" vertical="center" wrapText="1"/>
    </xf>
    <xf numFmtId="43" fontId="4" fillId="0" borderId="2" xfId="1" applyFont="1" applyFill="1" applyBorder="1" applyAlignment="1">
      <alignment vertical="center" wrapText="1"/>
    </xf>
    <xf numFmtId="43" fontId="4" fillId="0" borderId="6" xfId="1" applyFont="1" applyFill="1" applyBorder="1" applyAlignment="1">
      <alignment vertical="center" wrapText="1"/>
    </xf>
    <xf numFmtId="43" fontId="4" fillId="0" borderId="2" xfId="1" applyFont="1" applyFill="1" applyBorder="1" applyAlignment="1">
      <alignment horizontal="center" vertical="center" wrapText="1"/>
    </xf>
    <xf numFmtId="0" fontId="6" fillId="0" borderId="5" xfId="0" applyFont="1" applyBorder="1" applyAlignment="1">
      <alignment horizontal="center" vertical="center" wrapText="1"/>
    </xf>
    <xf numFmtId="0" fontId="11" fillId="0" borderId="0" xfId="0" applyFont="1">
      <alignment vertical="center"/>
    </xf>
    <xf numFmtId="43" fontId="6" fillId="0" borderId="6" xfId="0" applyNumberFormat="1" applyFont="1" applyBorder="1" applyAlignment="1">
      <alignment horizontal="center" vertical="center" wrapText="1"/>
    </xf>
    <xf numFmtId="43" fontId="4" fillId="0" borderId="6" xfId="0" applyNumberFormat="1" applyFont="1" applyBorder="1" applyAlignment="1">
      <alignment horizontal="center" vertical="center" wrapText="1"/>
    </xf>
    <xf numFmtId="43" fontId="1" fillId="0" borderId="0" xfId="0" applyNumberFormat="1" applyFont="1">
      <alignment vertical="center"/>
    </xf>
    <xf numFmtId="0" fontId="12" fillId="0" borderId="2" xfId="0" applyFont="1" applyBorder="1" applyAlignment="1">
      <alignment horizontal="center" vertical="center" wrapText="1"/>
    </xf>
    <xf numFmtId="0" fontId="10" fillId="0" borderId="2" xfId="0" applyFont="1" applyBorder="1" applyAlignment="1">
      <alignment vertical="center" wrapText="1"/>
    </xf>
    <xf numFmtId="0" fontId="4" fillId="0" borderId="2" xfId="0" applyFont="1" applyBorder="1" applyAlignment="1">
      <alignment vertical="center" wrapText="1"/>
    </xf>
    <xf numFmtId="43" fontId="6" fillId="0" borderId="7" xfId="0" applyNumberFormat="1" applyFont="1" applyBorder="1" applyAlignment="1">
      <alignment horizontal="center" vertical="center" wrapText="1"/>
    </xf>
    <xf numFmtId="0" fontId="13" fillId="0" borderId="2" xfId="0" applyFont="1" applyBorder="1" applyAlignment="1">
      <alignment horizontal="center" vertical="center" wrapText="1"/>
    </xf>
    <xf numFmtId="43" fontId="10" fillId="0" borderId="6" xfId="0" applyNumberFormat="1" applyFont="1" applyBorder="1" applyAlignment="1">
      <alignment horizontal="center" vertical="center" wrapText="1"/>
    </xf>
    <xf numFmtId="0" fontId="14" fillId="0" borderId="2" xfId="0" applyFont="1" applyBorder="1" applyAlignment="1">
      <alignment horizontal="center" vertical="center" wrapText="1"/>
    </xf>
    <xf numFmtId="0" fontId="15" fillId="0" borderId="0" xfId="0" applyFont="1">
      <alignment vertical="center"/>
    </xf>
    <xf numFmtId="0" fontId="16" fillId="0" borderId="0" xfId="0" applyFont="1">
      <alignment vertical="center"/>
    </xf>
    <xf numFmtId="0" fontId="17" fillId="0" borderId="0" xfId="0" applyFont="1" applyAlignment="1">
      <alignment vertical="center" wrapText="1"/>
    </xf>
    <xf numFmtId="0" fontId="1" fillId="0" borderId="0" xfId="0" applyFont="1" applyAlignment="1">
      <alignment horizontal="left" vertical="center"/>
    </xf>
    <xf numFmtId="0" fontId="7" fillId="0" borderId="0" xfId="0" applyFont="1">
      <alignment vertical="center"/>
    </xf>
    <xf numFmtId="0" fontId="18" fillId="0" borderId="0" xfId="0" applyFont="1" applyAlignment="1">
      <alignment horizontal="left" vertical="center" wrapText="1"/>
    </xf>
    <xf numFmtId="0" fontId="18" fillId="0" borderId="0" xfId="0" applyFont="1" applyAlignment="1">
      <alignment horizontal="center" vertical="center" wrapText="1"/>
    </xf>
    <xf numFmtId="0" fontId="9" fillId="0" borderId="0" xfId="0" applyFont="1">
      <alignment vertical="center"/>
    </xf>
    <xf numFmtId="0" fontId="19" fillId="0" borderId="1" xfId="0" applyFont="1" applyBorder="1" applyAlignment="1">
      <alignment horizontal="center" vertical="center" wrapText="1"/>
    </xf>
    <xf numFmtId="0" fontId="20" fillId="0" borderId="2" xfId="0" applyFont="1" applyBorder="1" applyAlignment="1">
      <alignment horizontal="center" vertical="center" wrapText="1"/>
    </xf>
    <xf numFmtId="0" fontId="20" fillId="0" borderId="3" xfId="0" applyFont="1" applyBorder="1" applyAlignment="1">
      <alignment horizontal="center" vertical="center" wrapText="1"/>
    </xf>
    <xf numFmtId="0" fontId="20" fillId="0" borderId="4" xfId="0" applyFont="1" applyBorder="1" applyAlignment="1">
      <alignment horizontal="center" vertical="center" wrapText="1"/>
    </xf>
    <xf numFmtId="0" fontId="21" fillId="0" borderId="0" xfId="0" applyFont="1">
      <alignment vertical="center"/>
    </xf>
    <xf numFmtId="0" fontId="7" fillId="0" borderId="2" xfId="0" applyFont="1" applyBorder="1" applyAlignment="1">
      <alignment horizontal="center" vertical="center" wrapText="1"/>
    </xf>
    <xf numFmtId="0" fontId="7" fillId="0" borderId="2" xfId="0" applyFont="1" applyBorder="1" applyAlignment="1">
      <alignment horizontal="left" vertical="center" wrapText="1"/>
    </xf>
    <xf numFmtId="0" fontId="9" fillId="0" borderId="2" xfId="0" applyFont="1" applyBorder="1" applyAlignment="1">
      <alignment horizontal="left" vertical="center" wrapText="1"/>
    </xf>
    <xf numFmtId="0" fontId="7" fillId="0" borderId="2" xfId="0" applyFont="1" applyBorder="1" applyAlignment="1">
      <alignment vertical="center" wrapText="1"/>
    </xf>
    <xf numFmtId="0" fontId="7" fillId="0" borderId="2" xfId="0" applyFont="1" applyBorder="1">
      <alignment vertical="center"/>
    </xf>
    <xf numFmtId="0" fontId="14" fillId="0" borderId="0" xfId="0" applyFont="1">
      <alignment vertical="center"/>
    </xf>
    <xf numFmtId="0" fontId="13" fillId="0" borderId="8" xfId="0" applyFont="1" applyBorder="1" applyAlignment="1">
      <alignment horizontal="center" vertical="center" wrapText="1"/>
    </xf>
    <xf numFmtId="0" fontId="14" fillId="0" borderId="2" xfId="0" applyFont="1" applyBorder="1" applyAlignment="1">
      <alignment horizontal="left" vertical="center" wrapText="1"/>
    </xf>
    <xf numFmtId="0" fontId="21" fillId="0" borderId="2" xfId="0" applyFont="1" applyBorder="1" applyAlignment="1">
      <alignment horizontal="center" vertical="center" wrapText="1"/>
    </xf>
    <xf numFmtId="0" fontId="21" fillId="0" borderId="2" xfId="0" applyFont="1" applyBorder="1" applyAlignment="1">
      <alignment horizontal="left" vertical="center" wrapText="1"/>
    </xf>
    <xf numFmtId="0" fontId="22" fillId="0" borderId="2" xfId="0" applyFont="1" applyBorder="1" applyAlignment="1">
      <alignment horizontal="center" vertical="center" wrapText="1"/>
    </xf>
    <xf numFmtId="0" fontId="9" fillId="0" borderId="0" xfId="0" applyFont="1" applyAlignment="1">
      <alignment vertical="center" wrapText="1"/>
    </xf>
    <xf numFmtId="0" fontId="23" fillId="0" borderId="0" xfId="0" applyFont="1" applyAlignment="1">
      <alignment vertical="center" wrapText="1"/>
    </xf>
    <xf numFmtId="0" fontId="24" fillId="0" borderId="2" xfId="0" applyFont="1" applyBorder="1" applyAlignment="1">
      <alignment horizontal="center" vertical="center" wrapText="1"/>
    </xf>
    <xf numFmtId="0" fontId="17" fillId="0" borderId="2" xfId="0" applyFont="1" applyBorder="1" applyAlignment="1">
      <alignment vertical="center" wrapText="1"/>
    </xf>
    <xf numFmtId="0" fontId="13" fillId="0" borderId="0" xfId="0" applyFont="1" applyAlignment="1">
      <alignment horizontal="left" vertical="center"/>
    </xf>
    <xf numFmtId="0" fontId="9" fillId="0" borderId="0" xfId="0" applyFont="1" applyAlignment="1">
      <alignment horizontal="left" vertical="center"/>
    </xf>
    <xf numFmtId="0" fontId="9" fillId="0" borderId="0" xfId="0" applyFont="1" applyAlignment="1">
      <alignment horizontal="center" vertical="center"/>
    </xf>
    <xf numFmtId="10" fontId="9" fillId="0" borderId="0" xfId="3" applyNumberFormat="1" applyFont="1" applyFill="1">
      <alignment vertical="center"/>
    </xf>
    <xf numFmtId="0" fontId="20" fillId="0" borderId="2" xfId="0" applyFont="1" applyBorder="1" applyAlignment="1">
      <alignment vertical="center" wrapText="1"/>
    </xf>
    <xf numFmtId="43" fontId="20" fillId="0" borderId="2" xfId="1" applyFont="1" applyFill="1" applyBorder="1" applyAlignment="1">
      <alignment horizontal="center" vertical="center" wrapText="1"/>
    </xf>
    <xf numFmtId="43" fontId="20" fillId="0" borderId="2" xfId="1" applyFont="1" applyFill="1" applyBorder="1" applyAlignment="1">
      <alignment vertical="center" wrapText="1"/>
    </xf>
    <xf numFmtId="43" fontId="21" fillId="0" borderId="2" xfId="1" applyFont="1" applyFill="1" applyBorder="1" applyAlignment="1">
      <alignment horizontal="center" vertical="center" wrapText="1"/>
    </xf>
    <xf numFmtId="43" fontId="7" fillId="0" borderId="2" xfId="1" applyFont="1" applyFill="1" applyBorder="1" applyAlignment="1">
      <alignment horizontal="center" vertical="center" wrapText="1"/>
    </xf>
    <xf numFmtId="0" fontId="22" fillId="0" borderId="2" xfId="0" applyFont="1" applyBorder="1" applyAlignment="1">
      <alignment horizontal="left" vertical="center" wrapText="1"/>
    </xf>
    <xf numFmtId="43" fontId="7" fillId="0" borderId="3" xfId="1" applyFont="1" applyFill="1" applyBorder="1" applyAlignment="1">
      <alignment horizontal="center" vertical="center" wrapText="1"/>
    </xf>
    <xf numFmtId="0" fontId="25" fillId="0" borderId="2" xfId="0" applyFont="1" applyBorder="1" applyAlignment="1">
      <alignment horizontal="left" vertical="center" wrapText="1"/>
    </xf>
    <xf numFmtId="43" fontId="14" fillId="0" borderId="2" xfId="1" applyFont="1" applyFill="1" applyBorder="1" applyAlignment="1">
      <alignment horizontal="center" vertical="center" wrapText="1"/>
    </xf>
    <xf numFmtId="43" fontId="14" fillId="0" borderId="6" xfId="1" applyFont="1" applyFill="1" applyBorder="1" applyAlignment="1">
      <alignment horizontal="center" vertical="center" wrapText="1"/>
    </xf>
    <xf numFmtId="43" fontId="9" fillId="0" borderId="6" xfId="1" applyFont="1" applyFill="1" applyBorder="1" applyAlignment="1">
      <alignment horizontal="center" vertical="center" wrapText="1"/>
    </xf>
    <xf numFmtId="43" fontId="9" fillId="0" borderId="2" xfId="1" applyFont="1" applyFill="1" applyBorder="1" applyAlignment="1">
      <alignment horizontal="center" vertical="center" wrapText="1"/>
    </xf>
    <xf numFmtId="0" fontId="7" fillId="0" borderId="0" xfId="0" applyFont="1" applyAlignment="1">
      <alignment horizontal="left" vertical="center" wrapText="1"/>
    </xf>
    <xf numFmtId="43" fontId="9" fillId="0" borderId="2" xfId="1" applyFont="1" applyFill="1" applyBorder="1" applyAlignment="1">
      <alignment vertical="center" wrapText="1"/>
    </xf>
    <xf numFmtId="0" fontId="13" fillId="0" borderId="2" xfId="0" applyFont="1" applyBorder="1" applyAlignment="1">
      <alignment horizontal="left" vertical="center" wrapText="1"/>
    </xf>
    <xf numFmtId="43" fontId="26" fillId="0" borderId="2" xfId="1" applyFont="1" applyFill="1" applyBorder="1" applyAlignment="1">
      <alignment horizontal="center" vertical="center" wrapText="1"/>
    </xf>
    <xf numFmtId="43" fontId="13" fillId="0" borderId="2" xfId="1" applyFont="1" applyBorder="1">
      <alignment vertical="center"/>
    </xf>
    <xf numFmtId="0" fontId="27" fillId="0" borderId="2" xfId="0" applyFont="1" applyBorder="1" applyAlignment="1">
      <alignment horizontal="center" vertical="center" wrapText="1"/>
    </xf>
    <xf numFmtId="43" fontId="13" fillId="0" borderId="2" xfId="1" applyFont="1" applyBorder="1" applyAlignment="1">
      <alignment vertical="center" wrapText="1"/>
    </xf>
    <xf numFmtId="4" fontId="9" fillId="0" borderId="0" xfId="0" applyNumberFormat="1" applyFont="1">
      <alignment vertical="center"/>
    </xf>
    <xf numFmtId="0" fontId="20" fillId="0" borderId="5" xfId="0" applyFont="1" applyBorder="1" applyAlignment="1">
      <alignment horizontal="center" vertical="center" wrapText="1"/>
    </xf>
    <xf numFmtId="43" fontId="20" fillId="0" borderId="7" xfId="0" applyNumberFormat="1" applyFont="1" applyBorder="1" applyAlignment="1">
      <alignment horizontal="center" vertical="center" wrapText="1"/>
    </xf>
    <xf numFmtId="43" fontId="7" fillId="0" borderId="6" xfId="1" applyFont="1" applyFill="1" applyBorder="1" applyAlignment="1">
      <alignment horizontal="center" vertical="center" wrapText="1"/>
    </xf>
    <xf numFmtId="43" fontId="9" fillId="0" borderId="6" xfId="0" applyNumberFormat="1" applyFont="1" applyBorder="1" applyAlignment="1">
      <alignment horizontal="center" vertical="center" wrapText="1"/>
    </xf>
    <xf numFmtId="0" fontId="28" fillId="0" borderId="2" xfId="0" applyFont="1" applyBorder="1" applyAlignment="1">
      <alignment horizontal="center" vertical="center" wrapText="1"/>
    </xf>
    <xf numFmtId="0" fontId="9" fillId="0" borderId="6" xfId="0" applyFont="1" applyBorder="1" applyAlignment="1">
      <alignment horizontal="center" vertical="center" wrapText="1"/>
    </xf>
    <xf numFmtId="43" fontId="7" fillId="0" borderId="9" xfId="1" applyFont="1" applyFill="1" applyBorder="1" applyAlignment="1">
      <alignment horizontal="center" vertical="center" wrapText="1"/>
    </xf>
    <xf numFmtId="43" fontId="9" fillId="0" borderId="9" xfId="1" applyFont="1" applyFill="1" applyBorder="1" applyAlignment="1">
      <alignment horizontal="center" vertical="center" wrapText="1"/>
    </xf>
    <xf numFmtId="43" fontId="14" fillId="0" borderId="6" xfId="0" applyNumberFormat="1" applyFont="1" applyBorder="1" applyAlignment="1">
      <alignment horizontal="center" vertical="center" wrapText="1"/>
    </xf>
    <xf numFmtId="43" fontId="21" fillId="0" borderId="6" xfId="1" applyFont="1" applyFill="1" applyBorder="1" applyAlignment="1">
      <alignment horizontal="center" vertical="center" wrapText="1"/>
    </xf>
    <xf numFmtId="43" fontId="21" fillId="0" borderId="6" xfId="0" applyNumberFormat="1" applyFont="1" applyBorder="1" applyAlignment="1">
      <alignment horizontal="center" vertical="center" wrapText="1"/>
    </xf>
    <xf numFmtId="0" fontId="29" fillId="0" borderId="0" xfId="0" applyFont="1" applyAlignment="1">
      <alignment horizontal="center" vertical="center"/>
    </xf>
    <xf numFmtId="0" fontId="30" fillId="0" borderId="2" xfId="0" applyFont="1" applyBorder="1" applyAlignment="1">
      <alignment horizontal="center" vertical="center" wrapText="1"/>
    </xf>
    <xf numFmtId="0" fontId="21" fillId="0" borderId="6" xfId="0" applyFont="1" applyBorder="1" applyAlignment="1">
      <alignment horizontal="center" vertical="center" wrapText="1"/>
    </xf>
    <xf numFmtId="43" fontId="9" fillId="0" borderId="6" xfId="1" applyFont="1" applyFill="1" applyBorder="1" applyAlignment="1">
      <alignment vertical="center" wrapText="1"/>
    </xf>
    <xf numFmtId="43" fontId="10" fillId="0" borderId="6" xfId="1" applyFont="1" applyBorder="1" applyAlignment="1">
      <alignment horizontal="center" vertical="center" wrapText="1"/>
    </xf>
    <xf numFmtId="43" fontId="14" fillId="0" borderId="2" xfId="0" applyNumberFormat="1" applyFont="1" applyBorder="1" applyAlignment="1">
      <alignment horizontal="center" vertical="center" wrapText="1"/>
    </xf>
    <xf numFmtId="0" fontId="10" fillId="0" borderId="2" xfId="0" applyFont="1" applyBorder="1">
      <alignment vertical="center"/>
    </xf>
    <xf numFmtId="4" fontId="1" fillId="0" borderId="0" xfId="0" applyNumberFormat="1" applyFont="1">
      <alignment vertical="center"/>
    </xf>
    <xf numFmtId="0" fontId="28" fillId="0" borderId="2" xfId="0" applyFont="1" applyBorder="1" applyAlignment="1">
      <alignment horizontal="left" vertical="center" wrapText="1"/>
    </xf>
    <xf numFmtId="0" fontId="21" fillId="0" borderId="2" xfId="0" applyFont="1" applyBorder="1" applyAlignment="1">
      <alignment vertical="center" wrapText="1"/>
    </xf>
    <xf numFmtId="0" fontId="27" fillId="0" borderId="2" xfId="0" applyFont="1" applyFill="1" applyBorder="1" applyAlignment="1">
      <alignment vertical="center" wrapText="1"/>
    </xf>
    <xf numFmtId="0" fontId="31" fillId="0" borderId="0" xfId="0" applyFont="1">
      <alignment vertical="center"/>
    </xf>
    <xf numFmtId="0" fontId="32" fillId="0" borderId="0" xfId="0" applyFont="1">
      <alignment vertical="center"/>
    </xf>
    <xf numFmtId="0" fontId="33" fillId="0" borderId="0" xfId="0" applyFont="1">
      <alignment vertical="center"/>
    </xf>
    <xf numFmtId="0" fontId="32" fillId="0" borderId="0" xfId="0" applyFont="1" applyAlignment="1">
      <alignment vertical="center" wrapText="1"/>
    </xf>
    <xf numFmtId="0" fontId="34" fillId="0" borderId="0" xfId="0" applyFont="1" applyAlignment="1">
      <alignment horizontal="left" vertical="center" wrapText="1"/>
    </xf>
    <xf numFmtId="43" fontId="32" fillId="0" borderId="0" xfId="1" applyFont="1" applyFill="1">
      <alignment vertical="center"/>
    </xf>
    <xf numFmtId="0" fontId="35" fillId="0" borderId="0" xfId="0" applyFont="1">
      <alignment vertical="center"/>
    </xf>
    <xf numFmtId="0" fontId="34" fillId="0" borderId="0" xfId="0" applyFont="1" applyAlignment="1">
      <alignment horizontal="center" vertical="center"/>
    </xf>
    <xf numFmtId="0" fontId="36" fillId="0" borderId="0" xfId="0" applyFont="1" applyAlignment="1">
      <alignment horizontal="left" vertical="center" wrapText="1"/>
    </xf>
    <xf numFmtId="0" fontId="6" fillId="0" borderId="0" xfId="0" applyFont="1" applyAlignment="1">
      <alignment horizontal="left" vertical="center" wrapText="1"/>
    </xf>
    <xf numFmtId="0" fontId="8" fillId="0" borderId="0" xfId="0" applyFont="1">
      <alignment vertical="center"/>
    </xf>
    <xf numFmtId="4" fontId="8" fillId="0" borderId="0" xfId="0" applyNumberFormat="1" applyFont="1">
      <alignment vertical="center"/>
    </xf>
    <xf numFmtId="0" fontId="37" fillId="0" borderId="0" xfId="0" applyFont="1" applyAlignment="1">
      <alignment horizontal="center" vertical="center" wrapText="1"/>
    </xf>
    <xf numFmtId="0" fontId="10" fillId="0" borderId="0" xfId="0" applyFont="1" applyAlignment="1">
      <alignment horizontal="left" vertical="center" wrapText="1"/>
    </xf>
    <xf numFmtId="0" fontId="10" fillId="0" borderId="0" xfId="0" applyFont="1" applyAlignment="1">
      <alignment horizontal="center" vertical="center" wrapText="1"/>
    </xf>
    <xf numFmtId="0" fontId="6" fillId="0" borderId="0" xfId="0" applyFont="1" applyAlignment="1">
      <alignment horizontal="center" vertical="center" wrapText="1"/>
    </xf>
    <xf numFmtId="43" fontId="6" fillId="0" borderId="0" xfId="0" applyNumberFormat="1" applyFont="1" applyAlignment="1">
      <alignment horizontal="center" vertical="center" wrapText="1"/>
    </xf>
    <xf numFmtId="0" fontId="36" fillId="0" borderId="3"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36" fillId="0" borderId="11" xfId="0" applyFont="1" applyBorder="1" applyAlignment="1">
      <alignment horizontal="center" vertical="center" wrapText="1"/>
    </xf>
    <xf numFmtId="0" fontId="36" fillId="0" borderId="4" xfId="0" applyFont="1" applyBorder="1" applyAlignment="1">
      <alignment horizontal="center" vertical="center" wrapText="1"/>
    </xf>
    <xf numFmtId="0" fontId="36" fillId="0" borderId="2" xfId="0" applyFont="1" applyBorder="1" applyAlignment="1">
      <alignment horizontal="center" vertical="center" wrapText="1"/>
    </xf>
    <xf numFmtId="0" fontId="36" fillId="0" borderId="12" xfId="0" applyFont="1" applyBorder="1" applyAlignment="1">
      <alignment horizontal="center" vertical="center" wrapText="1"/>
    </xf>
    <xf numFmtId="0" fontId="36" fillId="0" borderId="13" xfId="0" applyFont="1" applyBorder="1" applyAlignment="1">
      <alignment horizontal="center" vertical="center" wrapText="1"/>
    </xf>
    <xf numFmtId="0" fontId="36" fillId="0" borderId="10" xfId="0" applyFont="1" applyBorder="1" applyAlignment="1">
      <alignment horizontal="center" vertical="center" wrapText="1"/>
    </xf>
    <xf numFmtId="0" fontId="36" fillId="0" borderId="5" xfId="0" applyFont="1" applyBorder="1" applyAlignment="1">
      <alignment horizontal="center" vertical="center" wrapText="1"/>
    </xf>
    <xf numFmtId="0" fontId="36" fillId="0" borderId="6" xfId="0" applyFont="1" applyBorder="1" applyAlignment="1">
      <alignment horizontal="center" vertical="center" wrapText="1"/>
    </xf>
    <xf numFmtId="0" fontId="6" fillId="0" borderId="2" xfId="0" applyFont="1" applyBorder="1" applyAlignment="1">
      <alignment horizontal="left" vertical="center" wrapText="1"/>
    </xf>
    <xf numFmtId="43" fontId="36" fillId="0" borderId="2" xfId="1" applyFont="1" applyFill="1" applyBorder="1" applyAlignment="1">
      <alignment horizontal="center" vertical="center" wrapText="1"/>
    </xf>
    <xf numFmtId="0" fontId="10" fillId="0" borderId="8" xfId="0" applyFont="1" applyBorder="1" applyAlignment="1">
      <alignment horizontal="center" vertical="center" wrapText="1"/>
    </xf>
    <xf numFmtId="0" fontId="10" fillId="0" borderId="14" xfId="0" applyFont="1" applyBorder="1" applyAlignment="1">
      <alignment horizontal="center" vertical="center" wrapText="1"/>
    </xf>
    <xf numFmtId="43" fontId="10" fillId="0" borderId="8" xfId="0" applyNumberFormat="1" applyFont="1" applyBorder="1" applyAlignment="1">
      <alignment horizontal="center" vertical="center"/>
    </xf>
    <xf numFmtId="0" fontId="38" fillId="0" borderId="2" xfId="0" applyFont="1" applyBorder="1" applyAlignment="1">
      <alignment horizontal="left" vertical="top" wrapText="1"/>
    </xf>
    <xf numFmtId="0" fontId="10" fillId="0" borderId="2" xfId="0" applyFont="1" applyBorder="1" applyAlignment="1">
      <alignment horizontal="left" vertical="top" wrapText="1"/>
    </xf>
    <xf numFmtId="31" fontId="10" fillId="0" borderId="2" xfId="0" applyNumberFormat="1" applyFont="1" applyBorder="1" applyAlignment="1">
      <alignment horizontal="left" vertical="center" wrapText="1"/>
    </xf>
    <xf numFmtId="0" fontId="21" fillId="0" borderId="14" xfId="0" applyFont="1" applyBorder="1" applyAlignment="1">
      <alignment horizontal="center" vertical="center" wrapText="1"/>
    </xf>
    <xf numFmtId="43" fontId="8" fillId="0" borderId="0" xfId="1" applyFont="1" applyFill="1">
      <alignment vertical="center"/>
    </xf>
    <xf numFmtId="4" fontId="6" fillId="0" borderId="0" xfId="0" applyNumberFormat="1" applyFont="1" applyAlignment="1">
      <alignment horizontal="center" vertical="center" wrapText="1"/>
    </xf>
    <xf numFmtId="43" fontId="39" fillId="0" borderId="0" xfId="1" applyFont="1" applyFill="1" applyAlignment="1">
      <alignment vertical="center"/>
    </xf>
    <xf numFmtId="43" fontId="36" fillId="0" borderId="4" xfId="1" applyFont="1" applyFill="1" applyBorder="1" applyAlignment="1">
      <alignment horizontal="center" vertical="center" wrapText="1"/>
    </xf>
    <xf numFmtId="43" fontId="36" fillId="0" borderId="5" xfId="1" applyFont="1" applyFill="1" applyBorder="1" applyAlignment="1">
      <alignment horizontal="center" vertical="center" wrapText="1"/>
    </xf>
    <xf numFmtId="43" fontId="10" fillId="0" borderId="2" xfId="0" applyNumberFormat="1" applyFont="1" applyBorder="1" applyAlignment="1">
      <alignment horizontal="center" vertical="center"/>
    </xf>
    <xf numFmtId="43" fontId="8" fillId="0" borderId="2" xfId="0" applyNumberFormat="1" applyFont="1" applyBorder="1" applyAlignment="1">
      <alignment horizontal="center" vertical="center" wrapText="1"/>
    </xf>
    <xf numFmtId="43" fontId="10" fillId="0" borderId="2" xfId="0" applyNumberFormat="1" applyFont="1" applyBorder="1" applyAlignment="1">
      <alignment horizontal="center" vertical="center" wrapText="1"/>
    </xf>
    <xf numFmtId="43" fontId="40" fillId="0" borderId="2" xfId="1" applyFont="1" applyFill="1" applyBorder="1" applyAlignment="1">
      <alignment horizontal="center" vertical="center" wrapText="1"/>
    </xf>
    <xf numFmtId="43" fontId="10" fillId="0" borderId="14" xfId="0" applyNumberFormat="1" applyFont="1" applyBorder="1" applyAlignment="1">
      <alignment horizontal="center" vertical="center"/>
    </xf>
    <xf numFmtId="43" fontId="36" fillId="0" borderId="2" xfId="0" applyNumberFormat="1" applyFont="1" applyBorder="1" applyAlignment="1">
      <alignment horizontal="center" vertical="center" wrapText="1"/>
    </xf>
    <xf numFmtId="43" fontId="41" fillId="0" borderId="2" xfId="0" applyNumberFormat="1" applyFont="1" applyBorder="1" applyAlignment="1">
      <alignment horizontal="center" vertical="center"/>
    </xf>
    <xf numFmtId="43" fontId="32" fillId="0" borderId="0" xfId="0" applyNumberFormat="1" applyFont="1">
      <alignment vertical="center"/>
    </xf>
    <xf numFmtId="0" fontId="40" fillId="0" borderId="0" xfId="0" applyFont="1">
      <alignment vertical="center"/>
    </xf>
    <xf numFmtId="0" fontId="10" fillId="0" borderId="0" xfId="0" applyFont="1" applyAlignment="1">
      <alignment horizontal="center" vertical="center"/>
    </xf>
    <xf numFmtId="43" fontId="6" fillId="0" borderId="0" xfId="1" applyFont="1" applyFill="1" applyAlignment="1">
      <alignment horizontal="center" vertical="center" wrapText="1"/>
    </xf>
    <xf numFmtId="0" fontId="39" fillId="0" borderId="2" xfId="0" applyFont="1" applyBorder="1" applyAlignment="1">
      <alignment horizontal="center" vertical="center" wrapText="1"/>
    </xf>
    <xf numFmtId="0" fontId="40" fillId="0" borderId="2" xfId="0" applyFont="1" applyBorder="1" applyAlignment="1">
      <alignment horizontal="center" vertical="center" wrapText="1"/>
    </xf>
    <xf numFmtId="0" fontId="32" fillId="0" borderId="0" xfId="0" applyFont="1" applyAlignment="1">
      <alignment horizontal="center" vertical="center"/>
    </xf>
    <xf numFmtId="0" fontId="42" fillId="0" borderId="0" xfId="0" applyFont="1" applyAlignment="1">
      <alignment horizontal="left" vertical="center" wrapText="1"/>
    </xf>
    <xf numFmtId="0" fontId="43" fillId="0" borderId="1" xfId="0" applyFont="1" applyBorder="1" applyAlignment="1">
      <alignment horizontal="center" vertical="center" wrapText="1"/>
    </xf>
    <xf numFmtId="0" fontId="44" fillId="0" borderId="3" xfId="0" applyFont="1" applyBorder="1" applyAlignment="1">
      <alignment horizontal="center" vertical="center" wrapText="1"/>
    </xf>
    <xf numFmtId="0" fontId="44" fillId="0" borderId="10" xfId="0" applyFont="1" applyBorder="1" applyAlignment="1">
      <alignment horizontal="center" vertical="center" wrapText="1"/>
    </xf>
    <xf numFmtId="0" fontId="45" fillId="0" borderId="11" xfId="0" applyFont="1" applyBorder="1" applyAlignment="1">
      <alignment horizontal="center" vertical="center" wrapText="1"/>
    </xf>
    <xf numFmtId="0" fontId="45" fillId="0" borderId="6" xfId="0" applyFont="1" applyBorder="1" applyAlignment="1">
      <alignment horizontal="center" vertical="center" wrapText="1"/>
    </xf>
    <xf numFmtId="0" fontId="44" fillId="0" borderId="4" xfId="0" applyFont="1" applyBorder="1" applyAlignment="1">
      <alignment horizontal="center" vertical="center" wrapText="1"/>
    </xf>
    <xf numFmtId="0" fontId="44" fillId="0" borderId="5" xfId="0" applyFont="1" applyBorder="1" applyAlignment="1">
      <alignment horizontal="center" vertical="center" wrapText="1"/>
    </xf>
    <xf numFmtId="0" fontId="45" fillId="0" borderId="5" xfId="0" applyFont="1" applyBorder="1" applyAlignment="1">
      <alignment horizontal="center" vertical="center" wrapText="1"/>
    </xf>
    <xf numFmtId="0" fontId="33" fillId="0" borderId="2" xfId="0" applyFont="1" applyBorder="1" applyAlignment="1">
      <alignment horizontal="center" vertical="center" wrapText="1"/>
    </xf>
    <xf numFmtId="0" fontId="33" fillId="0" borderId="3" xfId="0" applyFont="1" applyBorder="1" applyAlignment="1">
      <alignment horizontal="center" vertical="center" wrapText="1"/>
    </xf>
    <xf numFmtId="43" fontId="33" fillId="0" borderId="2" xfId="1" applyFont="1" applyFill="1" applyBorder="1" applyAlignment="1">
      <alignment horizontal="center" vertical="center" wrapText="1"/>
    </xf>
    <xf numFmtId="0" fontId="33" fillId="0" borderId="4" xfId="0" applyFont="1" applyBorder="1" applyAlignment="1">
      <alignment horizontal="center" vertical="center" wrapText="1"/>
    </xf>
    <xf numFmtId="0" fontId="33" fillId="0" borderId="5" xfId="0" applyFont="1" applyBorder="1" applyAlignment="1">
      <alignment horizontal="center" vertical="center" wrapText="1"/>
    </xf>
    <xf numFmtId="0" fontId="42" fillId="0" borderId="2" xfId="0" applyFont="1" applyBorder="1" applyAlignment="1">
      <alignment horizontal="center" vertical="center" wrapText="1"/>
    </xf>
    <xf numFmtId="43" fontId="42" fillId="0" borderId="2" xfId="1" applyFont="1" applyFill="1" applyBorder="1" applyAlignment="1">
      <alignment horizontal="center" vertical="center" wrapText="1"/>
    </xf>
    <xf numFmtId="0" fontId="42" fillId="0" borderId="0" xfId="0" applyFont="1" applyAlignment="1">
      <alignment horizontal="center" vertical="center" wrapText="1"/>
    </xf>
    <xf numFmtId="0" fontId="33" fillId="0" borderId="0" xfId="0" applyFont="1" applyAlignment="1">
      <alignment horizontal="center" vertical="center" wrapText="1"/>
    </xf>
    <xf numFmtId="0" fontId="33" fillId="0" borderId="0" xfId="0" applyFont="1" applyAlignment="1">
      <alignment horizontal="left" vertical="center"/>
    </xf>
    <xf numFmtId="43" fontId="42" fillId="0" borderId="0" xfId="1" applyFont="1" applyFill="1" applyBorder="1" applyAlignment="1">
      <alignment horizontal="center" vertical="center" wrapText="1"/>
    </xf>
    <xf numFmtId="43" fontId="33" fillId="0" borderId="0" xfId="0" applyNumberFormat="1" applyFont="1">
      <alignment vertical="center"/>
    </xf>
    <xf numFmtId="0" fontId="46" fillId="0" borderId="0" xfId="0" applyFont="1" applyAlignment="1">
      <alignment horizontal="right" vertical="center"/>
    </xf>
    <xf numFmtId="43" fontId="33" fillId="0" borderId="0" xfId="1" applyFont="1" applyFill="1" applyAlignment="1">
      <alignment horizontal="left" vertical="center" wrapText="1"/>
    </xf>
    <xf numFmtId="0" fontId="33" fillId="0" borderId="0" xfId="0" applyFont="1" applyAlignment="1">
      <alignment horizontal="left" vertical="center" wrapText="1"/>
    </xf>
    <xf numFmtId="0" fontId="44" fillId="0" borderId="2" xfId="0" applyFont="1" applyBorder="1" applyAlignment="1">
      <alignment horizontal="center" vertical="center" wrapText="1"/>
    </xf>
    <xf numFmtId="0" fontId="45" fillId="0" borderId="2" xfId="0" applyFont="1" applyBorder="1" applyAlignment="1">
      <alignment horizontal="center" vertical="center" wrapText="1"/>
    </xf>
    <xf numFmtId="0" fontId="44" fillId="0" borderId="15" xfId="0" applyFont="1" applyBorder="1" applyAlignment="1">
      <alignment horizontal="center" vertical="center" wrapText="1"/>
    </xf>
    <xf numFmtId="0" fontId="44" fillId="0" borderId="7" xfId="0" applyFont="1" applyBorder="1" applyAlignment="1">
      <alignment horizontal="center" vertical="center" wrapText="1"/>
    </xf>
    <xf numFmtId="43" fontId="44" fillId="0" borderId="2" xfId="1" applyFont="1" applyFill="1" applyBorder="1" applyAlignment="1">
      <alignment horizontal="center" vertical="center" wrapText="1"/>
    </xf>
    <xf numFmtId="0" fontId="47" fillId="0" borderId="3" xfId="0" applyFont="1" applyBorder="1" applyAlignment="1">
      <alignment horizontal="center" vertical="center" wrapText="1"/>
    </xf>
    <xf numFmtId="43" fontId="33" fillId="0" borderId="3" xfId="1" applyFont="1" applyFill="1" applyBorder="1" applyAlignment="1">
      <alignment horizontal="center" vertical="center" wrapText="1"/>
    </xf>
    <xf numFmtId="43" fontId="33" fillId="0" borderId="3" xfId="0" applyNumberFormat="1" applyFont="1" applyBorder="1" applyAlignment="1">
      <alignment horizontal="center" vertical="center" wrapText="1"/>
    </xf>
    <xf numFmtId="0" fontId="47" fillId="0" borderId="4" xfId="0" applyFont="1" applyBorder="1" applyAlignment="1">
      <alignment horizontal="center" vertical="center" wrapText="1"/>
    </xf>
    <xf numFmtId="43" fontId="33" fillId="0" borderId="4" xfId="1" applyFont="1" applyFill="1" applyBorder="1" applyAlignment="1">
      <alignment horizontal="center" vertical="center" wrapText="1"/>
    </xf>
    <xf numFmtId="0" fontId="47" fillId="0" borderId="5" xfId="0" applyFont="1" applyBorder="1" applyAlignment="1">
      <alignment horizontal="center" vertical="center" wrapText="1"/>
    </xf>
    <xf numFmtId="43" fontId="33" fillId="0" borderId="5" xfId="1" applyFont="1" applyFill="1" applyBorder="1" applyAlignment="1">
      <alignment horizontal="center" vertical="center" wrapText="1"/>
    </xf>
    <xf numFmtId="0" fontId="42" fillId="0" borderId="2" xfId="1" applyNumberFormat="1" applyFont="1" applyFill="1" applyBorder="1" applyAlignment="1">
      <alignment horizontal="center" vertical="center" wrapText="1"/>
    </xf>
    <xf numFmtId="0" fontId="42" fillId="0" borderId="0" xfId="1" applyNumberFormat="1" applyFont="1" applyFill="1" applyBorder="1" applyAlignment="1">
      <alignment horizontal="center" vertical="center" wrapText="1"/>
    </xf>
    <xf numFmtId="43" fontId="33" fillId="0" borderId="0" xfId="1" applyFont="1" applyFill="1">
      <alignment vertical="center"/>
    </xf>
    <xf numFmtId="0" fontId="33" fillId="0" borderId="0" xfId="0" applyFont="1" applyAlignment="1">
      <alignment vertical="center" wrapText="1"/>
    </xf>
    <xf numFmtId="43" fontId="42" fillId="0" borderId="0" xfId="0" applyNumberFormat="1" applyFont="1" applyAlignment="1">
      <alignment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3" xfId="50"/>
  </cellStyles>
  <tableStyles count="0" defaultTableStyle="TableStyleMedium2" defaultPivotStyle="PivotStyleLight16"/>
  <colors>
    <mruColors>
      <color rgb="00FFFFCC"/>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externalLink" Target="externalLinks/externalLink4.xml"/><Relationship Id="rId8" Type="http://schemas.openxmlformats.org/officeDocument/2006/relationships/externalLink" Target="externalLinks/externalLink3.xml"/><Relationship Id="rId7" Type="http://schemas.openxmlformats.org/officeDocument/2006/relationships/externalLink" Target="externalLinks/externalLink2.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externalLink" Target="externalLinks/externalLink12.xml"/><Relationship Id="rId16" Type="http://schemas.openxmlformats.org/officeDocument/2006/relationships/externalLink" Target="externalLinks/externalLink11.xml"/><Relationship Id="rId15" Type="http://schemas.openxmlformats.org/officeDocument/2006/relationships/externalLink" Target="externalLinks/externalLink10.xml"/><Relationship Id="rId14" Type="http://schemas.openxmlformats.org/officeDocument/2006/relationships/externalLink" Target="externalLinks/externalLink9.xml"/><Relationship Id="rId13" Type="http://schemas.openxmlformats.org/officeDocument/2006/relationships/externalLink" Target="externalLinks/externalLink8.xml"/><Relationship Id="rId12" Type="http://schemas.openxmlformats.org/officeDocument/2006/relationships/externalLink" Target="externalLinks/externalLink7.xml"/><Relationship Id="rId11" Type="http://schemas.openxmlformats.org/officeDocument/2006/relationships/externalLink" Target="externalLinks/externalLink6.xml"/><Relationship Id="rId10" Type="http://schemas.openxmlformats.org/officeDocument/2006/relationships/externalLink" Target="externalLinks/externalLink5.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33268;&#21516;HN\2024&#24180;--&#40857;&#21326;&#21306;&#39033;&#30446;\2--&#36164;&#20135;&#28165;&#26597;\&#28023;&#21475;&#24066;&#40857;&#21326;&#21306;2023&#24180;&#24230;&#34900;&#25509;&#36164;&#37329;&#39033;&#30446;&#12289;&#36164;&#37329;&#12289;&#36164;&#20135;&#21488;&#36134;4.19.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33268;&#21516;HN\2024&#24180;--&#40857;&#21326;&#21306;&#39033;&#30446;\2--&#36164;&#20135;&#28165;&#26597;\&#36164;&#20135;&#28165;&#26597;--&#29618;&#22992;\11&#25720;&#24213;&#28165;&#26597;&#34920;--&#26032;&#22369;&#38215;&#12289;&#40857;&#26725;&#38215;&#12289;&#40857;&#27849;&#38215;&#12289;&#36981;&#35885;&#38215;--&#29618;&#22992;&#65288;&#21152;&#20102;&#36164;&#20135;&#24418;&#24577;&#25968;&#25454;&#26469;&#28304;&#65289;\&#25720;&#24213;&#28165;&#26597;&#34920;---&#36981;&#35885;&#38215;--&#24050;&#26680;\4.&#25720;&#24213;&#28165;&#26597;&#34920;--2022&#24180;&#36981;&#35885;&#38215;&#32676;&#21147;&#26449;&#26725;&#20180;&#27807;&#36335;&#39033;&#30446;(&#36136;&#20445;&#37329;&#65289;.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33268;&#21516;HN\2024&#24180;--&#40857;&#21326;&#21306;&#39033;&#30446;\2--&#36164;&#20135;&#28165;&#26597;\&#36164;&#20135;&#28165;&#26597;--&#29618;&#22992;\11&#25720;&#24213;&#28165;&#26597;&#34920;--&#26032;&#22369;&#38215;&#12289;&#40857;&#26725;&#38215;&#12289;&#40857;&#27849;&#38215;&#12289;&#36981;&#35885;&#38215;--&#29618;&#22992;&#65288;&#21152;&#20102;&#36164;&#20135;&#24418;&#24577;&#25968;&#25454;&#26469;&#28304;&#65289;\&#25720;&#24213;&#28165;&#26597;&#34920;----&#40857;&#27849;&#38215;--&#24050;&#26680;\&#40857;&#21326;&#21306;-&#40857;&#27849;&#38215;_&#20065;&#26449;&#24314;&#35774;&#34892;&#21160;_&#20892;&#26449;&#22522;&#30784;&#35774;&#26045;&#65288;&#21547;&#20135;&#19994;&#37197;&#22871;&#22522;&#30784;&#35774;&#26045;&#65289;_2023&#24180;&#40857;&#27849;&#38215;&#24066;&#20117;&#26449;&#22996;&#20250;&#26124;&#30427;&#26449;&#36947;&#36335;&#30828;&#21270;&#21450;&#26032;&#24314;&#25377;&#22303;&#22681;&#39033;&#30446;&#65288;&#32493;&#24314;&#65289;.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33268;&#21516;HN\2024&#24180;--&#40857;&#21326;&#21306;&#39033;&#30446;\2--&#36164;&#20135;&#28165;&#26597;\3--&#40857;&#27849;&#38215;\1--&#28165;&#26597;&#34920;8+3\&#36136;&#20445;&#37329;3&#20010;\&#40857;&#21326;&#21306;-&#40857;&#27849;&#38215;_&#20065;&#26449;&#24314;&#35774;&#34892;&#21160;_&#20892;&#26449;&#22522;&#30784;&#35774;&#26045;&#65288;&#21547;&#20135;&#19994;&#37197;&#22871;&#22522;&#30784;&#35774;&#26045;&#65289;_2023&#24180;&#40857;&#27849;&#38215;&#27704;&#26124;&#26449;&#22996;&#20250;&#25196;&#21556;&#26449;&#29983;&#20135;&#27700;&#22612;&#21644;&#27700;&#31649;&#37197;&#22871;&#39033;&#30446;&#65288;&#36136;&#20445;&#37329;&#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33268;&#21516;HN\2024&#24180;--&#40857;&#21326;&#21306;&#39033;&#30446;\2--&#36164;&#20135;&#28165;&#26597;\2023&#24180;&#36164;&#37329;&#39033;&#30446;&#28165;&#26597;&#26448;&#26009;&#65288;&#21306;&#25552;&#20379;&#65289;\&#21487;&#25191;&#34892;&#25351;&#26631;&#25191;&#34892;&#24773;&#20917;&#34920;(12.2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33268;&#21516;HN\2024&#24180;--&#40857;&#21326;&#21306;&#39033;&#30446;\2--&#36164;&#20135;&#28165;&#26597;\1--&#26032;&#22369;&#38215;\1--&#28165;&#26597;&#34920;5+2\&#36136;&#20445;&#37329;2&#20010;\&#40857;&#21326;&#21306;-&#26032;&#22369;&#38215;_&#20135;&#19994;&#21457;&#23637;_&#29983;&#20135;&#39033;&#30446;_&#26032;&#22369;&#38215;&#25991;&#23665;&#26449;&#33655;&#33457;&#26032;&#20248;&#21697;&#31181;&#32321;&#32946;&#22522;&#22320;&#39033;&#30446;&#65288;&#36136;&#20445;&#37329;&#6528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33268;&#21516;HN\2024&#24180;--&#40857;&#21326;&#21306;&#39033;&#30446;\2--&#36164;&#20135;&#28165;&#26597;\&#36164;&#20135;&#28165;&#26597;--&#29618;&#22992;\11&#25720;&#24213;&#28165;&#26597;&#34920;--&#26032;&#22369;&#38215;&#12289;&#40857;&#26725;&#38215;&#12289;&#40857;&#27849;&#38215;&#12289;&#36981;&#35885;&#38215;--&#29618;&#22992;&#65288;&#21152;&#20102;&#36164;&#20135;&#24418;&#24577;&#25968;&#25454;&#26469;&#28304;&#65289;\&#25720;&#24213;&#28165;&#26597;&#34920;---&#36981;&#35885;&#38215;--&#24050;&#26680;\3.&#25720;&#24213;&#28165;&#26597;&#34920;--2021&#24180;&#36981;&#35885;&#38215;&#19996;&#35885;&#26449;&#29983;&#24577;&#20892;&#19994;&#35266;&#20809;&#37319;&#25688;&#22253;&#39033;&#30446;(&#36136;&#20445;&#37329;).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33268;&#21516;HN\2024&#24180;--&#40857;&#21326;&#21306;&#39033;&#30446;\2--&#36164;&#20135;&#28165;&#26597;\&#36164;&#20135;&#28165;&#26597;--&#29618;&#22992;\11&#25720;&#24213;&#28165;&#26597;&#34920;--&#26032;&#22369;&#38215;&#12289;&#40857;&#26725;&#38215;&#12289;&#40857;&#27849;&#38215;&#12289;&#36981;&#35885;&#38215;--&#29618;&#22992;&#65288;&#21152;&#20102;&#36164;&#20135;&#24418;&#24577;&#25968;&#25454;&#26469;&#28304;&#65289;\&#25720;&#24213;&#28165;&#26597;&#34920;--&#40857;&#26725;--&#24050;&#26680;\&#40857;&#21326;&#21306;-&#40857;&#26725;&#38215;_&#20065;&#26449;&#24314;&#35774;&#34892;&#21160;_&#20892;&#26449;&#22522;&#30784;&#35774;&#26045;&#65288;&#21547;&#20135;&#19994;&#37197;&#22871;&#22522;&#30784;&#35774;&#26045;&#65289;_2022&#24180;&#40857;&#26725;&#38215;&#25402;&#20016;&#26449;&#22996;&#20250;&#26124;&#33635;&#36947;&#36335;&#24314;&#35774;&#39033;&#30446;(&#25903;&#20184;&#36136;&#20445;&#37329;&#65289;.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33268;&#21516;HN\2024&#24180;--&#40857;&#21326;&#21306;&#39033;&#30446;\2--&#36164;&#20135;&#28165;&#26597;\3--&#40857;&#27849;&#38215;\1--&#28165;&#26597;&#34920;8+3\&#36136;&#20445;&#37329;3&#20010;\&#40857;&#21326;&#21306;-&#40857;&#27849;&#38215;_&#20065;&#26449;&#24314;&#35774;&#34892;&#21160;_&#20892;&#26449;&#22522;&#30784;&#35774;&#26045;&#65288;&#21547;&#20135;&#19994;&#37197;&#22871;&#22522;&#30784;&#35774;&#26045;&#65289;_2023&#24180;&#40857;&#27849;&#38215;&#27704;&#26124;&#26449;&#22996;&#20250;&#20754;&#35753;&#26449;&#36947;&#36335;&#25299;&#23485;&#24314;&#35774;&#39033;&#30446;&#65288;&#36136;&#20445;&#37329;&#65289;.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33268;&#21516;HN\2024&#24180;--&#40857;&#21326;&#21306;&#39033;&#30446;\2--&#36164;&#20135;&#28165;&#26597;\3--&#40857;&#27849;&#38215;\1--&#28165;&#26597;&#34920;8+3\&#36136;&#20445;&#37329;3&#20010;\&#40857;&#21326;&#21306;-&#40857;&#27849;&#38215;_&#20065;&#26449;&#24314;&#35774;&#34892;&#21160;_&#20892;&#26449;&#22522;&#30784;&#35774;&#26045;&#65288;&#21547;&#20135;&#19994;&#37197;&#22871;&#22522;&#30784;&#35774;&#26045;&#65289;_2023&#24180;&#40857;&#27849;&#38215;&#32654;&#23450;&#26449;&#22996;&#20250;&#20892;&#19994;&#28748;&#28297;&#27700;&#31649;&#37197;&#22871;&#35774;&#26045;&#39033;&#30446;&#65288;&#36136;&#20445;&#37329;&#65289;.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33268;&#21516;HN\2024&#24180;--&#40857;&#21326;&#21306;&#39033;&#30446;\2--&#36164;&#20135;&#28165;&#26597;\5--&#21306;&#20065;&#26449;&#25391;&#20852;&#23616;\1--&#28165;&#26597;&#34920;2+1\&#36136;&#20445;&#37329;1&#20010;\&#40857;&#21326;&#21306;-&#40857;&#27849;&#38215;_&#20065;&#26449;&#24314;&#35774;&#34892;&#21160;_&#20892;&#26449;&#22522;&#30784;&#35774;&#26045;&#65288;&#21547;&#20135;&#19994;&#37197;&#22871;&#22522;&#30784;&#35774;&#26045;&#65289;_2023&#24180;&#20116;&#19968;&#26449;&#22996;&#20250;&#39321;&#33419;&#31181;&#26893;&#22522;&#22320;&#29983;&#20135;&#36947;&#36335;&#21644;&#28748;&#28297;&#27700;&#21033;&#39033;&#30446;&#65288;&#36136;&#20445;&#37329;&#65289;.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33268;&#21516;HN\2024&#24180;--&#40857;&#21326;&#21306;&#39033;&#30446;\2--&#36164;&#20135;&#28165;&#26597;\1--&#26032;&#22369;&#38215;\1--&#28165;&#26597;&#34920;5+2\&#36136;&#20445;&#37329;2&#20010;\&#40857;&#21326;&#21306;-&#26032;&#22369;&#38215;_&#20065;&#26449;&#24314;&#35774;&#34892;&#21160;_&#20892;&#26449;&#22522;&#30784;&#35774;&#26045;&#65288;&#21547;&#20135;&#19994;&#37197;&#22871;&#22522;&#30784;&#35774;&#26045;&#65289;_&#26032;&#22369;&#38215;&#20161;&#37324;&#26449;&#20892;&#19994;&#29983;&#20135;&#28748;&#28297;&#37197;&#22871;&#35774;&#26045;&#39033;&#30446;&#65288;&#36136;&#20445;&#37329;&#65289;.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附表 1-2022"/>
      <sheetName val="附表 2-1-"/>
      <sheetName val="附表 2-1"/>
      <sheetName val="附表 2-2"/>
      <sheetName val="附表 2-3 (2)"/>
      <sheetName val="附表 2-2-"/>
      <sheetName val="附表 2-2022"/>
      <sheetName val="附表 3"/>
      <sheetName val="附表 3-1"/>
      <sheetName val="附表 3-1 "/>
      <sheetName val="附表 1-2023项目"/>
      <sheetName val="附表 2-2023资金"/>
      <sheetName val="2.28"/>
      <sheetName val="3.30"/>
      <sheetName val="4.20"/>
      <sheetName val="6.8"/>
      <sheetName val="6.13"/>
      <sheetName val="6.21第二批中央"/>
      <sheetName val="第二批省级（2023.8.1）"/>
      <sheetName val="确定8.30"/>
      <sheetName val="确定"/>
      <sheetName val="海龙乡振函 2023 66 号 ---"/>
      <sheetName val="12.18"/>
      <sheetName val="附表 2-3 按系统支出金额"/>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附件一 动态清查表（2013-2020）"/>
      <sheetName val="附件一 摸底清查表（公益性）2023"/>
      <sheetName val="2022年摸底清查表"/>
      <sheetName val="附件一 摸底清查表（经营性） (2)"/>
      <sheetName val="附件四 管理核查表（公益性）"/>
    </sheetNames>
    <sheetDataSet>
      <sheetData sheetId="0" refreshError="1"/>
      <sheetData sheetId="1">
        <row r="23">
          <cell r="E23">
            <v>663064.68</v>
          </cell>
        </row>
      </sheetData>
      <sheetData sheetId="2" refreshError="1"/>
      <sheetData sheetId="3" refreshError="1"/>
      <sheetData sheetId="4" refreshError="1"/>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附件一 动态清查表（2013-2020）"/>
      <sheetName val="附件一 摸底清查表（公益性）"/>
      <sheetName val="附件二 确权登记表（公益性）"/>
      <sheetName val="附件三 资产移交表"/>
      <sheetName val="附件四 管理核查表（公益性）"/>
    </sheetNames>
    <sheetDataSet>
      <sheetData sheetId="0" refreshError="1"/>
      <sheetData sheetId="1">
        <row r="23">
          <cell r="E23">
            <v>429292.61</v>
          </cell>
        </row>
      </sheetData>
      <sheetData sheetId="2" refreshError="1"/>
      <sheetData sheetId="3" refreshError="1"/>
      <sheetData sheetId="4" refreshError="1"/>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附件一 动态清查表（2013-2020）"/>
      <sheetName val="附件一 摸底清查表（公益性）"/>
      <sheetName val="附件一 摸底清查表（经营性） (2)"/>
      <sheetName val="附件二 确权登记表（公益性）"/>
      <sheetName val="附件三 资产移交表"/>
      <sheetName val="附件四 管理核查表（公益性）"/>
    </sheetNames>
    <sheetDataSet>
      <sheetData sheetId="0" refreshError="1"/>
      <sheetData sheetId="1">
        <row r="23">
          <cell r="E23">
            <v>1219488.64</v>
          </cell>
        </row>
      </sheetData>
      <sheetData sheetId="2" refreshError="1"/>
      <sheetData sheetId="3" refreshError="1"/>
      <sheetData sheetId="4" refreshError="1"/>
      <sheetData sheetId="5"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可执行指标执行情况表"/>
      <sheetName val="可执行指标执行情况表 (2)"/>
    </sheetNames>
    <sheetDataSet>
      <sheetData sheetId="0"/>
      <sheetData sheetId="1">
        <row r="1588">
          <cell r="S1588">
            <v>24240000</v>
          </cell>
        </row>
      </sheetData>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附件一 摸底清查表（经营性）"/>
      <sheetName val="附件一 动态清查表（2013-2020）"/>
      <sheetName val="附件二 确权登记表（经营性）"/>
      <sheetName val="附件一 摸底清查表（经营性） (2)"/>
      <sheetName val="附件三 资产移交表"/>
      <sheetName val="附件四 管理核查表（经营性）"/>
    </sheetNames>
    <sheetDataSet>
      <sheetData sheetId="0">
        <row r="23">
          <cell r="E23">
            <v>1430235.46</v>
          </cell>
        </row>
      </sheetData>
      <sheetData sheetId="1" refreshError="1"/>
      <sheetData sheetId="2" refreshError="1"/>
      <sheetData sheetId="3" refreshError="1"/>
      <sheetData sheetId="4" refreshError="1"/>
      <sheetData sheetId="5"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附件一 摸底清查表（经营性）"/>
      <sheetName val="2021年摸底清查表"/>
      <sheetName val="附件一 动态清查表（2013-2020）"/>
      <sheetName val="附件一 摸底清查表（经营性） (2)"/>
    </sheetNames>
    <sheetDataSet>
      <sheetData sheetId="0">
        <row r="23">
          <cell r="E23">
            <v>656003.99</v>
          </cell>
        </row>
      </sheetData>
      <sheetData sheetId="1" refreshError="1"/>
      <sheetData sheetId="2" refreshError="1"/>
      <sheetData sheetId="3"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附件一 动态清查表（2013-2020）"/>
      <sheetName val="附件一 摸底清查表（公益性）"/>
      <sheetName val="2022年资产摸底清查表"/>
      <sheetName val="附件一 摸底清查表（经营性） (2)"/>
      <sheetName val="附件四 管理核查表（公益性）"/>
    </sheetNames>
    <sheetDataSet>
      <sheetData sheetId="0" refreshError="1"/>
      <sheetData sheetId="1">
        <row r="23">
          <cell r="E23">
            <v>1896480.27</v>
          </cell>
        </row>
      </sheetData>
      <sheetData sheetId="2" refreshError="1"/>
      <sheetData sheetId="3" refreshError="1"/>
      <sheetData sheetId="4"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附件一 动态清查表（2013-2020）"/>
      <sheetName val="附件一 摸底清查表（公益性）"/>
      <sheetName val="附件一 摸底清查表（经营性） (2)"/>
      <sheetName val="附件二 确权登记表（公益性）"/>
      <sheetName val="附件三 资产移交表"/>
      <sheetName val="附件四 管理核查表（公益性）"/>
    </sheetNames>
    <sheetDataSet>
      <sheetData sheetId="0" refreshError="1"/>
      <sheetData sheetId="1">
        <row r="23">
          <cell r="E23">
            <v>1346897.49</v>
          </cell>
        </row>
      </sheetData>
      <sheetData sheetId="2" refreshError="1"/>
      <sheetData sheetId="3" refreshError="1"/>
      <sheetData sheetId="4" refreshError="1"/>
      <sheetData sheetId="5"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附件一 动态清查表（2013-2020）"/>
      <sheetName val="附件一 摸底清查表（公益性）"/>
      <sheetName val="附件一 摸底清查表（经营性） (2)"/>
      <sheetName val="附件二 确权登记表（公益性）"/>
      <sheetName val="附件三 资产移交表"/>
      <sheetName val="附件四 管理核查表（公益性）"/>
    </sheetNames>
    <sheetDataSet>
      <sheetData sheetId="0" refreshError="1"/>
      <sheetData sheetId="1">
        <row r="23">
          <cell r="E23">
            <v>669155.29</v>
          </cell>
        </row>
      </sheetData>
      <sheetData sheetId="2" refreshError="1"/>
      <sheetData sheetId="3" refreshError="1"/>
      <sheetData sheetId="4" refreshError="1"/>
      <sheetData sheetId="5"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附件一 动态清查表（2013-2020）"/>
      <sheetName val="附件一 摸底清查表（公益性）"/>
      <sheetName val="附件一 摸底清查表（经营性） (2)"/>
      <sheetName val="附件二 确权登记表（公益性）"/>
      <sheetName val="附件三 资产移交表"/>
      <sheetName val="附件四 管理核查表（公益性）"/>
    </sheetNames>
    <sheetDataSet>
      <sheetData sheetId="0" refreshError="1"/>
      <sheetData sheetId="1">
        <row r="23">
          <cell r="E23">
            <v>1026892.31</v>
          </cell>
        </row>
      </sheetData>
      <sheetData sheetId="2" refreshError="1"/>
      <sheetData sheetId="3" refreshError="1"/>
      <sheetData sheetId="4" refreshError="1"/>
      <sheetData sheetId="5" refreshError="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附件一 动态清查表（2013-2020）"/>
      <sheetName val="附件一 摸底清查表（公益性）"/>
      <sheetName val="附件一 摸底清查表（经营性） (2)"/>
      <sheetName val="附件二 确权登记表（公益性）"/>
      <sheetName val="附件三 资产移交表"/>
      <sheetName val="附件四 管理核查表（公益性）"/>
    </sheetNames>
    <sheetDataSet>
      <sheetData sheetId="0" refreshError="1"/>
      <sheetData sheetId="1">
        <row r="23">
          <cell r="E23">
            <v>1392909.49</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Z20"/>
  <sheetViews>
    <sheetView view="pageBreakPreview" zoomScale="85" zoomScaleNormal="100" workbookViewId="0">
      <selection activeCell="Z12" sqref="Z12"/>
    </sheetView>
  </sheetViews>
  <sheetFormatPr defaultColWidth="9" defaultRowHeight="13"/>
  <cols>
    <col min="1" max="1" width="5" style="121" customWidth="1"/>
    <col min="2" max="2" width="8" style="121" customWidth="1"/>
    <col min="3" max="3" width="18.8833333333333" style="121" customWidth="1"/>
    <col min="4" max="4" width="12.1083333333333" style="121" customWidth="1"/>
    <col min="5" max="8" width="11.6666666666667" style="121" customWidth="1"/>
    <col min="9" max="9" width="9.10833333333333" style="121" customWidth="1"/>
    <col min="10" max="10" width="9.66666666666667" style="125" customWidth="1"/>
    <col min="11" max="11" width="9.10833333333333" style="121" customWidth="1"/>
    <col min="12" max="13" width="4.775" style="121" customWidth="1"/>
    <col min="14" max="15" width="9.10833333333333" style="121" customWidth="1"/>
    <col min="16" max="17" width="4.775" style="121" customWidth="1"/>
    <col min="18" max="19" width="9.10833333333333" style="121" customWidth="1"/>
    <col min="20" max="20" width="7.33333333333333" style="121" customWidth="1"/>
    <col min="21" max="21" width="6.21666666666667" style="121" customWidth="1"/>
    <col min="22" max="24" width="4.775" style="121" customWidth="1"/>
    <col min="25" max="25" width="5.44166666666667" style="121" customWidth="1"/>
    <col min="26" max="26" width="23.5583333333333" style="123" customWidth="1"/>
    <col min="27" max="16384" width="9" style="121"/>
  </cols>
  <sheetData>
    <row r="1" spans="1:26">
      <c r="A1" s="176" t="s">
        <v>0</v>
      </c>
      <c r="B1" s="176"/>
      <c r="C1" s="176"/>
      <c r="D1" s="176"/>
      <c r="E1" s="176"/>
      <c r="F1" s="176"/>
      <c r="G1" s="176"/>
      <c r="H1" s="176"/>
      <c r="I1" s="176"/>
      <c r="J1" s="198"/>
      <c r="K1" s="199"/>
      <c r="L1" s="122"/>
      <c r="M1" s="122"/>
      <c r="N1" s="122"/>
      <c r="O1" s="122"/>
      <c r="P1" s="122"/>
      <c r="Q1" s="122"/>
      <c r="R1" s="122"/>
      <c r="S1" s="122"/>
      <c r="T1" s="122"/>
      <c r="U1" s="122"/>
      <c r="V1" s="122"/>
      <c r="W1" s="122"/>
      <c r="X1" s="122"/>
      <c r="Y1" s="122"/>
      <c r="Z1" s="215"/>
    </row>
    <row r="2" ht="28.2" customHeight="1" spans="1:26">
      <c r="A2" s="177" t="s">
        <v>1</v>
      </c>
      <c r="B2" s="177"/>
      <c r="C2" s="177"/>
      <c r="D2" s="177"/>
      <c r="E2" s="177"/>
      <c r="F2" s="177"/>
      <c r="G2" s="177"/>
      <c r="H2" s="177"/>
      <c r="I2" s="177"/>
      <c r="J2" s="177"/>
      <c r="K2" s="177"/>
      <c r="L2" s="177"/>
      <c r="M2" s="177"/>
      <c r="N2" s="177"/>
      <c r="O2" s="177"/>
      <c r="P2" s="177"/>
      <c r="Q2" s="177"/>
      <c r="R2" s="177"/>
      <c r="S2" s="177"/>
      <c r="T2" s="177"/>
      <c r="U2" s="177"/>
      <c r="V2" s="177"/>
      <c r="W2" s="177"/>
      <c r="X2" s="177"/>
      <c r="Y2" s="177"/>
      <c r="Z2" s="215"/>
    </row>
    <row r="3" ht="21" customHeight="1" spans="1:26">
      <c r="A3" s="178" t="s">
        <v>2</v>
      </c>
      <c r="B3" s="178" t="s">
        <v>3</v>
      </c>
      <c r="C3" s="178" t="s">
        <v>4</v>
      </c>
      <c r="D3" s="179" t="s">
        <v>5</v>
      </c>
      <c r="E3" s="180"/>
      <c r="F3" s="180"/>
      <c r="G3" s="180"/>
      <c r="H3" s="181"/>
      <c r="I3" s="200" t="s">
        <v>6</v>
      </c>
      <c r="J3" s="201"/>
      <c r="K3" s="201"/>
      <c r="L3" s="201"/>
      <c r="M3" s="201"/>
      <c r="N3" s="201"/>
      <c r="O3" s="201"/>
      <c r="P3" s="201"/>
      <c r="Q3" s="201"/>
      <c r="R3" s="201"/>
      <c r="S3" s="201"/>
      <c r="T3" s="201"/>
      <c r="U3" s="201"/>
      <c r="V3" s="201"/>
      <c r="W3" s="201"/>
      <c r="X3" s="201"/>
      <c r="Y3" s="201"/>
      <c r="Z3" s="215"/>
    </row>
    <row r="4" ht="34.2" customHeight="1" spans="1:26">
      <c r="A4" s="182"/>
      <c r="B4" s="182"/>
      <c r="C4" s="182"/>
      <c r="D4" s="182" t="s">
        <v>7</v>
      </c>
      <c r="E4" s="182" t="s">
        <v>8</v>
      </c>
      <c r="F4" s="182" t="s">
        <v>9</v>
      </c>
      <c r="G4" s="182" t="s">
        <v>10</v>
      </c>
      <c r="H4" s="182" t="s">
        <v>11</v>
      </c>
      <c r="I4" s="182" t="s">
        <v>12</v>
      </c>
      <c r="J4" s="202" t="s">
        <v>13</v>
      </c>
      <c r="K4" s="203"/>
      <c r="L4" s="202" t="s">
        <v>14</v>
      </c>
      <c r="M4" s="203"/>
      <c r="N4" s="202" t="s">
        <v>15</v>
      </c>
      <c r="O4" s="203"/>
      <c r="P4" s="202" t="s">
        <v>16</v>
      </c>
      <c r="Q4" s="203"/>
      <c r="R4" s="202" t="s">
        <v>17</v>
      </c>
      <c r="S4" s="203"/>
      <c r="T4" s="202" t="s">
        <v>18</v>
      </c>
      <c r="U4" s="203"/>
      <c r="V4" s="202" t="s">
        <v>19</v>
      </c>
      <c r="W4" s="203"/>
      <c r="X4" s="202" t="s">
        <v>20</v>
      </c>
      <c r="Y4" s="203"/>
      <c r="Z4" s="215" t="s">
        <v>21</v>
      </c>
    </row>
    <row r="5" ht="25.5" customHeight="1" spans="1:26">
      <c r="A5" s="183"/>
      <c r="B5" s="183"/>
      <c r="C5" s="183"/>
      <c r="D5" s="184"/>
      <c r="E5" s="183"/>
      <c r="F5" s="183"/>
      <c r="G5" s="183"/>
      <c r="H5" s="183"/>
      <c r="I5" s="184"/>
      <c r="J5" s="204" t="s">
        <v>22</v>
      </c>
      <c r="K5" s="200" t="s">
        <v>23</v>
      </c>
      <c r="L5" s="200" t="s">
        <v>22</v>
      </c>
      <c r="M5" s="200" t="s">
        <v>23</v>
      </c>
      <c r="N5" s="200" t="s">
        <v>22</v>
      </c>
      <c r="O5" s="200" t="s">
        <v>23</v>
      </c>
      <c r="P5" s="200" t="s">
        <v>22</v>
      </c>
      <c r="Q5" s="200" t="s">
        <v>23</v>
      </c>
      <c r="R5" s="200" t="s">
        <v>22</v>
      </c>
      <c r="S5" s="200" t="s">
        <v>23</v>
      </c>
      <c r="T5" s="200" t="s">
        <v>22</v>
      </c>
      <c r="U5" s="200" t="s">
        <v>23</v>
      </c>
      <c r="V5" s="200" t="s">
        <v>22</v>
      </c>
      <c r="W5" s="200" t="s">
        <v>23</v>
      </c>
      <c r="X5" s="200" t="s">
        <v>22</v>
      </c>
      <c r="Y5" s="200" t="s">
        <v>23</v>
      </c>
      <c r="Z5" s="215"/>
    </row>
    <row r="6" ht="36" customHeight="1" spans="1:26">
      <c r="A6" s="185">
        <v>1</v>
      </c>
      <c r="B6" s="186">
        <v>2023</v>
      </c>
      <c r="C6" s="185" t="s">
        <v>24</v>
      </c>
      <c r="D6" s="187">
        <f t="shared" ref="D6:D12" si="0">E6+F6+G6+H6</f>
        <v>1146</v>
      </c>
      <c r="E6" s="187">
        <v>1146</v>
      </c>
      <c r="F6" s="187"/>
      <c r="G6" s="187"/>
      <c r="H6" s="187"/>
      <c r="I6" s="205">
        <f>K6+O6+S6</f>
        <v>49</v>
      </c>
      <c r="J6" s="206">
        <f>'附表 2-项目台账'!F9/10000</f>
        <v>1404.031459</v>
      </c>
      <c r="K6" s="186">
        <v>24</v>
      </c>
      <c r="L6" s="185"/>
      <c r="M6" s="185"/>
      <c r="N6" s="207">
        <f>'附表 2-项目台账'!F34/10000</f>
        <v>986.818541</v>
      </c>
      <c r="O6" s="186">
        <v>23</v>
      </c>
      <c r="P6" s="185"/>
      <c r="Q6" s="185"/>
      <c r="R6" s="207">
        <f>'附表 2-项目台账'!F58/10000</f>
        <v>35.7</v>
      </c>
      <c r="S6" s="186">
        <v>2</v>
      </c>
      <c r="T6" s="185"/>
      <c r="U6" s="185"/>
      <c r="V6" s="185"/>
      <c r="W6" s="185"/>
      <c r="X6" s="185"/>
      <c r="Y6" s="185"/>
      <c r="Z6" s="215" t="s">
        <v>25</v>
      </c>
    </row>
    <row r="7" ht="36" customHeight="1" spans="1:26">
      <c r="A7" s="185">
        <v>2</v>
      </c>
      <c r="B7" s="188"/>
      <c r="C7" s="185" t="s">
        <v>26</v>
      </c>
      <c r="D7" s="187">
        <f t="shared" si="0"/>
        <v>132</v>
      </c>
      <c r="E7" s="187">
        <v>132</v>
      </c>
      <c r="F7" s="187"/>
      <c r="G7" s="187"/>
      <c r="H7" s="187"/>
      <c r="I7" s="208"/>
      <c r="J7" s="209"/>
      <c r="K7" s="188"/>
      <c r="L7" s="185"/>
      <c r="M7" s="185"/>
      <c r="N7" s="188"/>
      <c r="O7" s="188"/>
      <c r="P7" s="185"/>
      <c r="Q7" s="185"/>
      <c r="R7" s="188"/>
      <c r="S7" s="188"/>
      <c r="T7" s="185"/>
      <c r="U7" s="185"/>
      <c r="V7" s="185"/>
      <c r="W7" s="185"/>
      <c r="X7" s="185"/>
      <c r="Y7" s="185"/>
      <c r="Z7" s="215" t="s">
        <v>27</v>
      </c>
    </row>
    <row r="8" ht="36" customHeight="1" spans="1:26">
      <c r="A8" s="185">
        <v>3</v>
      </c>
      <c r="B8" s="188"/>
      <c r="C8" s="185" t="s">
        <v>28</v>
      </c>
      <c r="D8" s="187">
        <f t="shared" si="0"/>
        <v>745</v>
      </c>
      <c r="E8" s="187"/>
      <c r="F8" s="187">
        <v>745</v>
      </c>
      <c r="G8" s="187"/>
      <c r="H8" s="187"/>
      <c r="I8" s="208"/>
      <c r="J8" s="209"/>
      <c r="K8" s="188"/>
      <c r="L8" s="185"/>
      <c r="M8" s="185"/>
      <c r="N8" s="188"/>
      <c r="O8" s="188"/>
      <c r="P8" s="185"/>
      <c r="Q8" s="185"/>
      <c r="R8" s="188"/>
      <c r="S8" s="188"/>
      <c r="T8" s="185"/>
      <c r="U8" s="185"/>
      <c r="V8" s="185"/>
      <c r="W8" s="185"/>
      <c r="X8" s="185"/>
      <c r="Y8" s="185"/>
      <c r="Z8" s="215" t="s">
        <v>29</v>
      </c>
    </row>
    <row r="9" ht="36" customHeight="1" spans="1:26">
      <c r="A9" s="185">
        <v>4</v>
      </c>
      <c r="B9" s="188"/>
      <c r="C9" s="185" t="s">
        <v>30</v>
      </c>
      <c r="D9" s="187">
        <f t="shared" si="0"/>
        <v>223</v>
      </c>
      <c r="E9" s="187"/>
      <c r="F9" s="187">
        <v>223</v>
      </c>
      <c r="G9" s="187"/>
      <c r="H9" s="187"/>
      <c r="I9" s="208"/>
      <c r="J9" s="209"/>
      <c r="K9" s="188"/>
      <c r="L9" s="185"/>
      <c r="M9" s="185"/>
      <c r="N9" s="188"/>
      <c r="O9" s="188"/>
      <c r="P9" s="185"/>
      <c r="Q9" s="185"/>
      <c r="R9" s="188"/>
      <c r="S9" s="188"/>
      <c r="T9" s="185"/>
      <c r="U9" s="185"/>
      <c r="V9" s="185"/>
      <c r="W9" s="185"/>
      <c r="X9" s="185"/>
      <c r="Y9" s="185"/>
      <c r="Z9" s="215" t="s">
        <v>31</v>
      </c>
    </row>
    <row r="10" ht="36" customHeight="1" spans="1:26">
      <c r="A10" s="185">
        <v>5</v>
      </c>
      <c r="B10" s="188"/>
      <c r="C10" s="185" t="s">
        <v>32</v>
      </c>
      <c r="D10" s="187">
        <f t="shared" si="0"/>
        <v>148</v>
      </c>
      <c r="E10" s="187"/>
      <c r="F10" s="187"/>
      <c r="G10" s="187">
        <v>148</v>
      </c>
      <c r="H10" s="187"/>
      <c r="I10" s="208"/>
      <c r="J10" s="209"/>
      <c r="K10" s="188"/>
      <c r="L10" s="185"/>
      <c r="M10" s="185"/>
      <c r="N10" s="188"/>
      <c r="O10" s="188"/>
      <c r="P10" s="185"/>
      <c r="Q10" s="185"/>
      <c r="R10" s="188"/>
      <c r="S10" s="188"/>
      <c r="T10" s="185"/>
      <c r="U10" s="185"/>
      <c r="V10" s="185"/>
      <c r="W10" s="185"/>
      <c r="X10" s="185"/>
      <c r="Y10" s="185"/>
      <c r="Z10" s="215" t="s">
        <v>33</v>
      </c>
    </row>
    <row r="11" ht="36" customHeight="1" spans="1:26">
      <c r="A11" s="185">
        <v>6</v>
      </c>
      <c r="B11" s="188"/>
      <c r="C11" s="185" t="s">
        <v>34</v>
      </c>
      <c r="D11" s="187">
        <f t="shared" si="0"/>
        <v>13.5</v>
      </c>
      <c r="E11" s="187"/>
      <c r="F11" s="187"/>
      <c r="G11" s="187">
        <v>13.5</v>
      </c>
      <c r="H11" s="187"/>
      <c r="I11" s="208"/>
      <c r="J11" s="209"/>
      <c r="K11" s="188"/>
      <c r="L11" s="185"/>
      <c r="M11" s="185"/>
      <c r="N11" s="188"/>
      <c r="O11" s="188"/>
      <c r="P11" s="185"/>
      <c r="Q11" s="185"/>
      <c r="R11" s="188"/>
      <c r="S11" s="188"/>
      <c r="T11" s="185"/>
      <c r="U11" s="185"/>
      <c r="V11" s="185"/>
      <c r="W11" s="185"/>
      <c r="X11" s="185"/>
      <c r="Y11" s="185"/>
      <c r="Z11" s="215"/>
    </row>
    <row r="12" ht="52" spans="1:26">
      <c r="A12" s="185">
        <v>7</v>
      </c>
      <c r="B12" s="189"/>
      <c r="C12" s="185" t="s">
        <v>35</v>
      </c>
      <c r="D12" s="187">
        <f t="shared" si="0"/>
        <v>16.5</v>
      </c>
      <c r="E12" s="187"/>
      <c r="F12" s="187"/>
      <c r="G12" s="187"/>
      <c r="H12" s="187">
        <v>16.5</v>
      </c>
      <c r="I12" s="210"/>
      <c r="J12" s="211"/>
      <c r="K12" s="189"/>
      <c r="L12" s="185"/>
      <c r="M12" s="185"/>
      <c r="N12" s="189"/>
      <c r="O12" s="189"/>
      <c r="P12" s="185"/>
      <c r="Q12" s="185"/>
      <c r="R12" s="189"/>
      <c r="S12" s="189"/>
      <c r="T12" s="185"/>
      <c r="U12" s="185"/>
      <c r="V12" s="185"/>
      <c r="W12" s="185"/>
      <c r="X12" s="185"/>
      <c r="Y12" s="185"/>
      <c r="Z12" s="215"/>
    </row>
    <row r="13" s="120" customFormat="1" ht="27.75" customHeight="1" spans="1:26">
      <c r="A13" s="190"/>
      <c r="B13" s="190"/>
      <c r="C13" s="190" t="s">
        <v>36</v>
      </c>
      <c r="D13" s="191">
        <f t="shared" ref="D13:K13" si="1">SUM(D6:D12)</f>
        <v>2424</v>
      </c>
      <c r="E13" s="191">
        <f t="shared" si="1"/>
        <v>1278</v>
      </c>
      <c r="F13" s="191">
        <f t="shared" si="1"/>
        <v>968</v>
      </c>
      <c r="G13" s="191">
        <f t="shared" si="1"/>
        <v>161.5</v>
      </c>
      <c r="H13" s="191">
        <f t="shared" si="1"/>
        <v>16.5</v>
      </c>
      <c r="I13" s="212">
        <f t="shared" si="1"/>
        <v>49</v>
      </c>
      <c r="J13" s="191">
        <f t="shared" si="1"/>
        <v>1404.031459</v>
      </c>
      <c r="K13" s="212">
        <f t="shared" si="1"/>
        <v>24</v>
      </c>
      <c r="L13" s="190"/>
      <c r="M13" s="190"/>
      <c r="N13" s="191">
        <f>SUM(N6:N12)</f>
        <v>986.818541</v>
      </c>
      <c r="O13" s="212">
        <f>SUM(O6:O12)</f>
        <v>23</v>
      </c>
      <c r="P13" s="190"/>
      <c r="Q13" s="190"/>
      <c r="R13" s="191">
        <f>SUM(R6:R12)</f>
        <v>35.7</v>
      </c>
      <c r="S13" s="212">
        <f>SUM(S6:S12)</f>
        <v>2</v>
      </c>
      <c r="T13" s="190"/>
      <c r="U13" s="190"/>
      <c r="V13" s="190"/>
      <c r="W13" s="190"/>
      <c r="X13" s="190"/>
      <c r="Y13" s="190"/>
      <c r="Z13" s="216">
        <f>D13-J13-N13-R13</f>
        <v>-2.54999999999991</v>
      </c>
    </row>
    <row r="14" s="120" customFormat="1" ht="27.75" customHeight="1" spans="1:26">
      <c r="A14" s="192"/>
      <c r="B14" s="193" t="s">
        <v>37</v>
      </c>
      <c r="C14" s="194" t="s">
        <v>38</v>
      </c>
      <c r="D14" s="195"/>
      <c r="E14" s="195"/>
      <c r="F14" s="195"/>
      <c r="G14" s="195"/>
      <c r="H14" s="195"/>
      <c r="I14" s="213"/>
      <c r="J14" s="195"/>
      <c r="K14" s="213"/>
      <c r="L14" s="192"/>
      <c r="M14" s="192"/>
      <c r="N14" s="195"/>
      <c r="O14" s="213"/>
      <c r="P14" s="192"/>
      <c r="Q14" s="192"/>
      <c r="R14" s="195"/>
      <c r="S14" s="213"/>
      <c r="T14" s="192"/>
      <c r="U14" s="192"/>
      <c r="V14" s="192"/>
      <c r="W14" s="192"/>
      <c r="X14" s="192"/>
      <c r="Y14" s="192"/>
      <c r="Z14" s="216"/>
    </row>
    <row r="15" spans="1:26">
      <c r="A15" s="122"/>
      <c r="B15" s="122"/>
      <c r="C15" s="122"/>
      <c r="D15" s="196">
        <f>D13*10000-'[2]可执行指标执行情况表 (2)'!$S$1588</f>
        <v>0</v>
      </c>
      <c r="E15" s="122"/>
      <c r="F15" s="122"/>
      <c r="G15" s="122"/>
      <c r="H15" s="122"/>
      <c r="I15" s="122"/>
      <c r="J15" s="214"/>
      <c r="K15" s="122"/>
      <c r="L15" s="122"/>
      <c r="M15" s="122"/>
      <c r="N15" s="122"/>
      <c r="O15" s="122"/>
      <c r="P15" s="122"/>
      <c r="Q15" s="122"/>
      <c r="R15" s="122"/>
      <c r="S15" s="122"/>
      <c r="T15" s="122"/>
      <c r="U15" s="122"/>
      <c r="V15" s="122"/>
      <c r="W15" s="122"/>
      <c r="X15" s="122"/>
      <c r="Y15" s="122"/>
      <c r="Z15" s="215"/>
    </row>
    <row r="16" spans="1:26">
      <c r="A16" s="122"/>
      <c r="B16" s="122"/>
      <c r="C16" s="122"/>
      <c r="D16" s="197" t="s">
        <v>39</v>
      </c>
      <c r="E16" s="196">
        <f>E13*10000-'附表 2-项目台账'!H8</f>
        <v>-25500</v>
      </c>
      <c r="F16" s="196">
        <f>F13*10000-'附表 2-项目台账'!I8</f>
        <v>0</v>
      </c>
      <c r="G16" s="196">
        <f>G13*10000-'附表 2-项目台账'!J8</f>
        <v>0</v>
      </c>
      <c r="H16" s="196">
        <f>H13*10000-'附表 2-项目台账'!K8</f>
        <v>0</v>
      </c>
      <c r="I16" s="122"/>
      <c r="J16" s="214"/>
      <c r="K16" s="122"/>
      <c r="L16" s="122"/>
      <c r="M16" s="122"/>
      <c r="N16" s="122"/>
      <c r="O16" s="122"/>
      <c r="P16" s="122"/>
      <c r="Q16" s="122"/>
      <c r="R16" s="122"/>
      <c r="S16" s="122"/>
      <c r="T16" s="122"/>
      <c r="U16" s="122"/>
      <c r="V16" s="122"/>
      <c r="W16" s="122"/>
      <c r="X16" s="122"/>
      <c r="Y16" s="122"/>
      <c r="Z16" s="215"/>
    </row>
    <row r="20" spans="3:3">
      <c r="C20" s="169"/>
    </row>
  </sheetData>
  <mergeCells count="29">
    <mergeCell ref="A1:H1"/>
    <mergeCell ref="A2:Y2"/>
    <mergeCell ref="D3:H3"/>
    <mergeCell ref="I3:Y3"/>
    <mergeCell ref="J4:K4"/>
    <mergeCell ref="L4:M4"/>
    <mergeCell ref="N4:O4"/>
    <mergeCell ref="P4:Q4"/>
    <mergeCell ref="R4:S4"/>
    <mergeCell ref="T4:U4"/>
    <mergeCell ref="V4:W4"/>
    <mergeCell ref="X4:Y4"/>
    <mergeCell ref="A3:A5"/>
    <mergeCell ref="B3:B5"/>
    <mergeCell ref="B6:B12"/>
    <mergeCell ref="C3:C5"/>
    <mergeCell ref="D4:D5"/>
    <mergeCell ref="E4:E5"/>
    <mergeCell ref="F4:F5"/>
    <mergeCell ref="G4:G5"/>
    <mergeCell ref="H4:H5"/>
    <mergeCell ref="I4:I5"/>
    <mergeCell ref="I6:I12"/>
    <mergeCell ref="J6:J12"/>
    <mergeCell ref="K6:K12"/>
    <mergeCell ref="N6:N12"/>
    <mergeCell ref="O6:O12"/>
    <mergeCell ref="R6:R12"/>
    <mergeCell ref="S6:S12"/>
  </mergeCells>
  <pageMargins left="0.708661417322835" right="0.708661417322835" top="0.748031496062992" bottom="0.748031496062992" header="0.31496062992126" footer="0.31496062992126"/>
  <pageSetup paperSize="9" scale="61"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Y61"/>
  <sheetViews>
    <sheetView view="pageBreakPreview" zoomScale="56" zoomScaleNormal="70" workbookViewId="0">
      <pane xSplit="3" ySplit="7" topLeftCell="I41" activePane="bottomRight" state="frozen"/>
      <selection/>
      <selection pane="topRight"/>
      <selection pane="bottomLeft"/>
      <selection pane="bottomRight" activeCell="X24" sqref="X24"/>
    </sheetView>
  </sheetViews>
  <sheetFormatPr defaultColWidth="9" defaultRowHeight="13"/>
  <cols>
    <col min="1" max="1" width="4.66666666666667" style="121" customWidth="1"/>
    <col min="2" max="2" width="26.1083333333333" style="122" customWidth="1"/>
    <col min="3" max="3" width="29.6666666666667" style="123" customWidth="1"/>
    <col min="4" max="4" width="54.5583333333333" style="124" customWidth="1"/>
    <col min="5" max="5" width="18.5583333333333" style="121" customWidth="1"/>
    <col min="6" max="7" width="18.2166666666667" style="121" customWidth="1"/>
    <col min="8" max="8" width="14.6666666666667" style="121" customWidth="1"/>
    <col min="9" max="10" width="19" style="121" customWidth="1"/>
    <col min="11" max="11" width="13.4416666666667" style="121" customWidth="1"/>
    <col min="12" max="12" width="14.2166666666667" style="121" customWidth="1"/>
    <col min="13" max="13" width="10.3333333333333" style="121" customWidth="1"/>
    <col min="14" max="14" width="7" style="121" customWidth="1"/>
    <col min="15" max="15" width="6.66666666666667" style="121" customWidth="1"/>
    <col min="16" max="16" width="18" style="125" customWidth="1"/>
    <col min="17" max="17" width="16.775" style="125" customWidth="1"/>
    <col min="18" max="18" width="13.8833333333333" style="121" customWidth="1"/>
    <col min="19" max="19" width="9.33333333333333" style="121" customWidth="1"/>
    <col min="20" max="20" width="12.2166666666667" style="121" customWidth="1"/>
    <col min="21" max="21" width="10.8833333333333" style="126" customWidth="1"/>
    <col min="22" max="22" width="15.3333333333333" style="121" customWidth="1"/>
    <col min="23" max="23" width="7.21666666666667" style="121" customWidth="1"/>
    <col min="24" max="24" width="12" style="127" customWidth="1"/>
    <col min="25" max="16384" width="9" style="121"/>
  </cols>
  <sheetData>
    <row r="1" ht="26.25" customHeight="1" spans="1:24">
      <c r="A1" s="128" t="s">
        <v>40</v>
      </c>
      <c r="B1" s="128"/>
      <c r="C1" s="128"/>
      <c r="D1" s="129"/>
      <c r="E1" s="130"/>
      <c r="F1" s="130"/>
      <c r="G1" s="130"/>
      <c r="H1" s="131"/>
      <c r="I1" s="130"/>
      <c r="J1" s="157"/>
      <c r="K1" s="157"/>
      <c r="L1" s="157"/>
      <c r="M1" s="130"/>
      <c r="N1" s="130"/>
      <c r="O1" s="130"/>
      <c r="P1" s="157"/>
      <c r="Q1" s="157"/>
      <c r="R1" s="130"/>
      <c r="S1" s="130"/>
      <c r="T1" s="130"/>
      <c r="U1" s="170"/>
      <c r="V1" s="130"/>
      <c r="W1" s="130"/>
      <c r="X1" s="171"/>
    </row>
    <row r="2" ht="26.25" customHeight="1" spans="1:24">
      <c r="A2" s="132" t="s">
        <v>41</v>
      </c>
      <c r="B2" s="132"/>
      <c r="C2" s="132"/>
      <c r="D2" s="132"/>
      <c r="E2" s="132"/>
      <c r="F2" s="132"/>
      <c r="G2" s="132"/>
      <c r="H2" s="132"/>
      <c r="I2" s="132"/>
      <c r="J2" s="132"/>
      <c r="K2" s="132"/>
      <c r="L2" s="132"/>
      <c r="M2" s="132"/>
      <c r="N2" s="132"/>
      <c r="O2" s="132"/>
      <c r="P2" s="132"/>
      <c r="Q2" s="132"/>
      <c r="R2" s="132"/>
      <c r="S2" s="132"/>
      <c r="T2" s="132"/>
      <c r="U2" s="132"/>
      <c r="V2" s="132"/>
      <c r="W2" s="132"/>
      <c r="X2" s="132"/>
    </row>
    <row r="3" ht="26.25" customHeight="1" spans="1:24">
      <c r="A3" s="133" t="s">
        <v>42</v>
      </c>
      <c r="B3" s="133"/>
      <c r="C3" s="134"/>
      <c r="D3" s="134" t="s">
        <v>43</v>
      </c>
      <c r="E3" s="135"/>
      <c r="F3" s="135"/>
      <c r="G3" s="136"/>
      <c r="H3" s="136"/>
      <c r="I3" s="158"/>
      <c r="J3" s="136"/>
      <c r="K3" s="136"/>
      <c r="L3" s="136"/>
      <c r="M3" s="135"/>
      <c r="N3" s="135"/>
      <c r="O3" s="135"/>
      <c r="P3" s="159"/>
      <c r="Q3" s="172"/>
      <c r="R3" s="135"/>
      <c r="S3" s="135"/>
      <c r="T3" s="135"/>
      <c r="U3" s="133" t="s">
        <v>44</v>
      </c>
      <c r="V3" s="133"/>
      <c r="W3" s="133"/>
      <c r="X3" s="133"/>
    </row>
    <row r="4" ht="19.5" customHeight="1" spans="1:24">
      <c r="A4" s="137" t="s">
        <v>2</v>
      </c>
      <c r="B4" s="137" t="s">
        <v>45</v>
      </c>
      <c r="C4" s="137" t="s">
        <v>46</v>
      </c>
      <c r="D4" s="9" t="s">
        <v>47</v>
      </c>
      <c r="E4" s="137" t="s">
        <v>48</v>
      </c>
      <c r="F4" s="138" t="s">
        <v>49</v>
      </c>
      <c r="G4" s="139"/>
      <c r="H4" s="140"/>
      <c r="I4" s="140"/>
      <c r="J4" s="140"/>
      <c r="K4" s="140"/>
      <c r="L4" s="140"/>
      <c r="M4" s="140"/>
      <c r="N4" s="140"/>
      <c r="O4" s="147"/>
      <c r="P4" s="20" t="s">
        <v>50</v>
      </c>
      <c r="Q4" s="20" t="s">
        <v>51</v>
      </c>
      <c r="R4" s="137" t="s">
        <v>52</v>
      </c>
      <c r="S4" s="137" t="s">
        <v>53</v>
      </c>
      <c r="T4" s="145" t="s">
        <v>54</v>
      </c>
      <c r="U4" s="140"/>
      <c r="V4" s="147"/>
      <c r="W4" s="137" t="s">
        <v>55</v>
      </c>
      <c r="X4" s="9" t="s">
        <v>56</v>
      </c>
    </row>
    <row r="5" ht="19.5" customHeight="1" spans="1:24">
      <c r="A5" s="141"/>
      <c r="B5" s="141"/>
      <c r="C5" s="141"/>
      <c r="D5" s="10"/>
      <c r="E5" s="141"/>
      <c r="F5" s="142" t="s">
        <v>57</v>
      </c>
      <c r="G5" s="143" t="s">
        <v>58</v>
      </c>
      <c r="H5" s="144"/>
      <c r="I5" s="144"/>
      <c r="J5" s="144"/>
      <c r="K5" s="144"/>
      <c r="L5" s="140"/>
      <c r="M5" s="140"/>
      <c r="N5" s="140"/>
      <c r="O5" s="147"/>
      <c r="P5" s="160"/>
      <c r="Q5" s="160"/>
      <c r="R5" s="141"/>
      <c r="S5" s="141"/>
      <c r="T5" s="137" t="s">
        <v>59</v>
      </c>
      <c r="U5" s="9" t="s">
        <v>60</v>
      </c>
      <c r="V5" s="137" t="s">
        <v>61</v>
      </c>
      <c r="W5" s="141"/>
      <c r="X5" s="10"/>
    </row>
    <row r="6" ht="19.5" customHeight="1" spans="1:24">
      <c r="A6" s="141"/>
      <c r="B6" s="141"/>
      <c r="C6" s="141"/>
      <c r="D6" s="10"/>
      <c r="E6" s="141"/>
      <c r="F6" s="142"/>
      <c r="G6" s="145" t="s">
        <v>62</v>
      </c>
      <c r="H6" s="140"/>
      <c r="I6" s="140"/>
      <c r="J6" s="140"/>
      <c r="K6" s="147"/>
      <c r="L6" s="147" t="s">
        <v>63</v>
      </c>
      <c r="M6" s="142" t="s">
        <v>64</v>
      </c>
      <c r="N6" s="142" t="s">
        <v>65</v>
      </c>
      <c r="O6" s="142" t="s">
        <v>66</v>
      </c>
      <c r="P6" s="160"/>
      <c r="Q6" s="160"/>
      <c r="R6" s="141"/>
      <c r="S6" s="141"/>
      <c r="T6" s="141"/>
      <c r="U6" s="10"/>
      <c r="V6" s="141"/>
      <c r="W6" s="141"/>
      <c r="X6" s="10"/>
    </row>
    <row r="7" ht="24" customHeight="1" spans="1:24">
      <c r="A7" s="146"/>
      <c r="B7" s="146"/>
      <c r="C7" s="146"/>
      <c r="D7" s="34"/>
      <c r="E7" s="146"/>
      <c r="F7" s="142"/>
      <c r="G7" s="146" t="s">
        <v>67</v>
      </c>
      <c r="H7" s="146" t="s">
        <v>8</v>
      </c>
      <c r="I7" s="146" t="s">
        <v>9</v>
      </c>
      <c r="J7" s="146" t="s">
        <v>68</v>
      </c>
      <c r="K7" s="146" t="s">
        <v>11</v>
      </c>
      <c r="L7" s="142"/>
      <c r="M7" s="142"/>
      <c r="N7" s="142"/>
      <c r="O7" s="142"/>
      <c r="P7" s="161"/>
      <c r="Q7" s="161"/>
      <c r="R7" s="146"/>
      <c r="S7" s="146"/>
      <c r="T7" s="146"/>
      <c r="U7" s="34"/>
      <c r="V7" s="146"/>
      <c r="W7" s="146"/>
      <c r="X7" s="34"/>
    </row>
    <row r="8" s="120" customFormat="1" ht="24" customHeight="1" spans="1:24">
      <c r="A8" s="145" t="s">
        <v>57</v>
      </c>
      <c r="B8" s="147"/>
      <c r="C8" s="142"/>
      <c r="D8" s="148"/>
      <c r="E8" s="142"/>
      <c r="F8" s="149">
        <f>G8+SUM(L8:O8)</f>
        <v>24265500</v>
      </c>
      <c r="G8" s="149">
        <f t="shared" ref="G8:G10" si="0">SUM(H8:K8)</f>
        <v>24265500</v>
      </c>
      <c r="H8" s="149">
        <f t="shared" ref="H8:P8" si="1">H9+H58+H34</f>
        <v>12805500</v>
      </c>
      <c r="I8" s="149">
        <f t="shared" si="1"/>
        <v>9680000</v>
      </c>
      <c r="J8" s="149">
        <f t="shared" si="1"/>
        <v>1615000</v>
      </c>
      <c r="K8" s="149">
        <f t="shared" si="1"/>
        <v>165000</v>
      </c>
      <c r="L8" s="149">
        <f t="shared" si="1"/>
        <v>0</v>
      </c>
      <c r="M8" s="149">
        <f t="shared" si="1"/>
        <v>0</v>
      </c>
      <c r="N8" s="149">
        <f t="shared" si="1"/>
        <v>0</v>
      </c>
      <c r="O8" s="149">
        <f t="shared" si="1"/>
        <v>0</v>
      </c>
      <c r="P8" s="149">
        <f t="shared" si="1"/>
        <v>24240000</v>
      </c>
      <c r="Q8" s="149">
        <f t="shared" ref="Q8:Q46" si="2">F8-P8</f>
        <v>25500</v>
      </c>
      <c r="R8" s="142"/>
      <c r="S8" s="142"/>
      <c r="T8" s="142"/>
      <c r="U8" s="173"/>
      <c r="V8" s="142"/>
      <c r="W8" s="142"/>
      <c r="X8" s="142"/>
    </row>
    <row r="9" s="120" customFormat="1" ht="24" customHeight="1" spans="1:24">
      <c r="A9" s="142" t="s">
        <v>69</v>
      </c>
      <c r="B9" s="142" t="s">
        <v>70</v>
      </c>
      <c r="C9" s="142"/>
      <c r="D9" s="148"/>
      <c r="E9" s="142"/>
      <c r="F9" s="149">
        <f t="shared" ref="F9" si="3">G9+SUM(L9:O9)</f>
        <v>14040314.59</v>
      </c>
      <c r="G9" s="149">
        <f t="shared" si="0"/>
        <v>14040314.59</v>
      </c>
      <c r="H9" s="149">
        <f t="shared" ref="H9:P9" si="4">SUM(H10:H33)</f>
        <v>8304855.87</v>
      </c>
      <c r="I9" s="149">
        <f t="shared" si="4"/>
        <v>5339775.62</v>
      </c>
      <c r="J9" s="149">
        <f t="shared" si="4"/>
        <v>257639.1</v>
      </c>
      <c r="K9" s="149">
        <f t="shared" si="4"/>
        <v>138044</v>
      </c>
      <c r="L9" s="149">
        <f t="shared" si="4"/>
        <v>0</v>
      </c>
      <c r="M9" s="149">
        <f t="shared" si="4"/>
        <v>0</v>
      </c>
      <c r="N9" s="149">
        <f t="shared" si="4"/>
        <v>0</v>
      </c>
      <c r="O9" s="149">
        <f t="shared" si="4"/>
        <v>0</v>
      </c>
      <c r="P9" s="149">
        <f t="shared" si="4"/>
        <v>14014814.59</v>
      </c>
      <c r="Q9" s="149">
        <f t="shared" si="2"/>
        <v>25500</v>
      </c>
      <c r="R9" s="142"/>
      <c r="S9" s="142"/>
      <c r="T9" s="142"/>
      <c r="U9" s="173"/>
      <c r="V9" s="142"/>
      <c r="W9" s="142"/>
      <c r="X9" s="142"/>
    </row>
    <row r="10" ht="132" customHeight="1" spans="1:24">
      <c r="A10" s="13">
        <v>1</v>
      </c>
      <c r="B10" s="150" t="s">
        <v>71</v>
      </c>
      <c r="C10" s="151" t="s">
        <v>72</v>
      </c>
      <c r="D10" s="16" t="s">
        <v>73</v>
      </c>
      <c r="E10" s="13" t="s">
        <v>74</v>
      </c>
      <c r="F10" s="25">
        <f t="shared" ref="F10:F35" si="5">G10+SUM(L10:O10)</f>
        <v>800000</v>
      </c>
      <c r="G10" s="25">
        <f t="shared" si="0"/>
        <v>800000</v>
      </c>
      <c r="H10" s="152">
        <v>800000</v>
      </c>
      <c r="I10" s="152"/>
      <c r="J10" s="152"/>
      <c r="K10" s="162"/>
      <c r="L10" s="25"/>
      <c r="M10" s="163"/>
      <c r="N10" s="163"/>
      <c r="O10" s="163"/>
      <c r="P10" s="25">
        <f t="shared" ref="P10:P22" si="6">F10</f>
        <v>800000</v>
      </c>
      <c r="Q10" s="25">
        <f t="shared" si="2"/>
        <v>0</v>
      </c>
      <c r="R10" s="13" t="s">
        <v>75</v>
      </c>
      <c r="S10" s="13" t="s">
        <v>76</v>
      </c>
      <c r="T10" s="13" t="s">
        <v>77</v>
      </c>
      <c r="U10" s="174" t="s">
        <v>78</v>
      </c>
      <c r="V10" s="174" t="s">
        <v>79</v>
      </c>
      <c r="W10" s="13" t="s">
        <v>80</v>
      </c>
      <c r="X10" s="13" t="s">
        <v>81</v>
      </c>
    </row>
    <row r="11" ht="93" spans="1:24">
      <c r="A11" s="13">
        <v>2</v>
      </c>
      <c r="B11" s="150" t="s">
        <v>82</v>
      </c>
      <c r="C11" s="151" t="s">
        <v>83</v>
      </c>
      <c r="D11" s="16" t="s">
        <v>84</v>
      </c>
      <c r="E11" s="13" t="s">
        <v>74</v>
      </c>
      <c r="F11" s="25">
        <f t="shared" si="5"/>
        <v>1120000</v>
      </c>
      <c r="G11" s="25">
        <f t="shared" ref="G11:G35" si="7">SUM(H11:K11)</f>
        <v>1120000</v>
      </c>
      <c r="H11" s="152">
        <v>1120000</v>
      </c>
      <c r="I11" s="152"/>
      <c r="J11" s="152"/>
      <c r="K11" s="162"/>
      <c r="L11" s="25"/>
      <c r="M11" s="163"/>
      <c r="N11" s="163"/>
      <c r="O11" s="163"/>
      <c r="P11" s="25">
        <f t="shared" si="6"/>
        <v>1120000</v>
      </c>
      <c r="Q11" s="25">
        <f t="shared" si="2"/>
        <v>0</v>
      </c>
      <c r="R11" s="13" t="s">
        <v>75</v>
      </c>
      <c r="S11" s="13" t="s">
        <v>76</v>
      </c>
      <c r="T11" s="13" t="s">
        <v>77</v>
      </c>
      <c r="U11" s="174" t="s">
        <v>78</v>
      </c>
      <c r="V11" s="174" t="s">
        <v>79</v>
      </c>
      <c r="W11" s="13" t="s">
        <v>80</v>
      </c>
      <c r="X11" s="13" t="s">
        <v>81</v>
      </c>
    </row>
    <row r="12" ht="93" spans="1:24">
      <c r="A12" s="13">
        <v>3</v>
      </c>
      <c r="B12" s="150" t="s">
        <v>85</v>
      </c>
      <c r="C12" s="151" t="s">
        <v>86</v>
      </c>
      <c r="D12" s="16" t="s">
        <v>87</v>
      </c>
      <c r="E12" s="13" t="s">
        <v>74</v>
      </c>
      <c r="F12" s="25">
        <f t="shared" si="5"/>
        <v>753000</v>
      </c>
      <c r="G12" s="25">
        <f t="shared" si="7"/>
        <v>753000</v>
      </c>
      <c r="H12" s="152">
        <v>753000</v>
      </c>
      <c r="I12" s="152"/>
      <c r="J12" s="152"/>
      <c r="K12" s="162"/>
      <c r="L12" s="25"/>
      <c r="M12" s="25"/>
      <c r="N12" s="25"/>
      <c r="O12" s="163"/>
      <c r="P12" s="25">
        <f t="shared" si="6"/>
        <v>753000</v>
      </c>
      <c r="Q12" s="25">
        <f t="shared" si="2"/>
        <v>0</v>
      </c>
      <c r="R12" s="13" t="s">
        <v>75</v>
      </c>
      <c r="S12" s="13" t="s">
        <v>76</v>
      </c>
      <c r="T12" s="13" t="s">
        <v>77</v>
      </c>
      <c r="U12" s="174" t="s">
        <v>78</v>
      </c>
      <c r="V12" s="174" t="s">
        <v>79</v>
      </c>
      <c r="W12" s="13" t="s">
        <v>80</v>
      </c>
      <c r="X12" s="13" t="s">
        <v>81</v>
      </c>
    </row>
    <row r="13" ht="93" spans="1:24">
      <c r="A13" s="13">
        <v>4</v>
      </c>
      <c r="B13" s="150" t="s">
        <v>88</v>
      </c>
      <c r="C13" s="151" t="s">
        <v>89</v>
      </c>
      <c r="D13" s="16" t="s">
        <v>90</v>
      </c>
      <c r="E13" s="13" t="s">
        <v>91</v>
      </c>
      <c r="F13" s="25">
        <f t="shared" si="5"/>
        <v>418640.92</v>
      </c>
      <c r="G13" s="25">
        <f t="shared" si="7"/>
        <v>418640.92</v>
      </c>
      <c r="H13" s="152">
        <v>18640.92</v>
      </c>
      <c r="I13" s="152">
        <v>400000</v>
      </c>
      <c r="J13" s="152"/>
      <c r="K13" s="162"/>
      <c r="L13" s="25"/>
      <c r="M13" s="25"/>
      <c r="N13" s="25"/>
      <c r="O13" s="163"/>
      <c r="P13" s="25">
        <f t="shared" si="6"/>
        <v>418640.92</v>
      </c>
      <c r="Q13" s="25">
        <f t="shared" si="2"/>
        <v>0</v>
      </c>
      <c r="R13" s="13" t="s">
        <v>75</v>
      </c>
      <c r="S13" s="13" t="s">
        <v>92</v>
      </c>
      <c r="T13" s="13" t="s">
        <v>77</v>
      </c>
      <c r="U13" s="174" t="s">
        <v>78</v>
      </c>
      <c r="V13" s="174" t="s">
        <v>93</v>
      </c>
      <c r="W13" s="13" t="s">
        <v>80</v>
      </c>
      <c r="X13" s="13" t="s">
        <v>81</v>
      </c>
    </row>
    <row r="14" ht="201.5" spans="1:24">
      <c r="A14" s="13">
        <v>5</v>
      </c>
      <c r="B14" s="150" t="s">
        <v>94</v>
      </c>
      <c r="C14" s="151" t="s">
        <v>95</v>
      </c>
      <c r="D14" s="16" t="s">
        <v>96</v>
      </c>
      <c r="E14" s="13" t="s">
        <v>97</v>
      </c>
      <c r="F14" s="25">
        <f t="shared" si="5"/>
        <v>1188464.66</v>
      </c>
      <c r="G14" s="25">
        <f t="shared" si="7"/>
        <v>1188464.66</v>
      </c>
      <c r="H14" s="152">
        <v>1023044.24</v>
      </c>
      <c r="I14" s="152">
        <v>79302.3</v>
      </c>
      <c r="J14" s="152">
        <v>86118.12</v>
      </c>
      <c r="K14" s="162"/>
      <c r="L14" s="25"/>
      <c r="M14" s="25"/>
      <c r="N14" s="25"/>
      <c r="O14" s="163"/>
      <c r="P14" s="25">
        <f t="shared" si="6"/>
        <v>1188464.66</v>
      </c>
      <c r="Q14" s="25">
        <f t="shared" si="2"/>
        <v>0</v>
      </c>
      <c r="R14" s="174" t="s">
        <v>98</v>
      </c>
      <c r="S14" s="13" t="s">
        <v>92</v>
      </c>
      <c r="T14" s="13" t="s">
        <v>77</v>
      </c>
      <c r="U14" s="174" t="s">
        <v>78</v>
      </c>
      <c r="V14" s="174" t="s">
        <v>93</v>
      </c>
      <c r="W14" s="13" t="s">
        <v>80</v>
      </c>
      <c r="X14" s="13" t="s">
        <v>81</v>
      </c>
    </row>
    <row r="15" ht="194.4" customHeight="1" spans="1:24">
      <c r="A15" s="13">
        <v>6</v>
      </c>
      <c r="B15" s="150" t="s">
        <v>99</v>
      </c>
      <c r="C15" s="151" t="s">
        <v>100</v>
      </c>
      <c r="D15" s="16" t="s">
        <v>101</v>
      </c>
      <c r="E15" s="13" t="s">
        <v>102</v>
      </c>
      <c r="F15" s="25">
        <f t="shared" si="5"/>
        <v>973044</v>
      </c>
      <c r="G15" s="25">
        <f t="shared" si="7"/>
        <v>973044</v>
      </c>
      <c r="H15" s="152">
        <v>500000</v>
      </c>
      <c r="I15" s="152">
        <v>400000</v>
      </c>
      <c r="J15" s="152">
        <v>45000</v>
      </c>
      <c r="K15" s="162">
        <v>28044</v>
      </c>
      <c r="L15" s="25"/>
      <c r="M15" s="163"/>
      <c r="N15" s="25"/>
      <c r="O15" s="163"/>
      <c r="P15" s="25">
        <v>973044</v>
      </c>
      <c r="Q15" s="25">
        <f t="shared" si="2"/>
        <v>0</v>
      </c>
      <c r="R15" s="13" t="s">
        <v>103</v>
      </c>
      <c r="S15" s="13" t="s">
        <v>92</v>
      </c>
      <c r="T15" s="13" t="s">
        <v>77</v>
      </c>
      <c r="U15" s="174" t="s">
        <v>78</v>
      </c>
      <c r="V15" s="174" t="s">
        <v>104</v>
      </c>
      <c r="W15" s="13" t="s">
        <v>80</v>
      </c>
      <c r="X15" s="17" t="s">
        <v>81</v>
      </c>
    </row>
    <row r="16" ht="62" spans="1:24">
      <c r="A16" s="13">
        <v>7</v>
      </c>
      <c r="B16" s="150" t="s">
        <v>105</v>
      </c>
      <c r="C16" s="151" t="s">
        <v>106</v>
      </c>
      <c r="D16" s="16" t="s">
        <v>107</v>
      </c>
      <c r="E16" s="13" t="s">
        <v>74</v>
      </c>
      <c r="F16" s="25">
        <f t="shared" si="5"/>
        <v>50000</v>
      </c>
      <c r="G16" s="25">
        <f t="shared" si="7"/>
        <v>50000</v>
      </c>
      <c r="H16" s="152">
        <v>50000</v>
      </c>
      <c r="I16" s="152"/>
      <c r="J16" s="152"/>
      <c r="K16" s="162"/>
      <c r="L16" s="25"/>
      <c r="M16" s="163"/>
      <c r="N16" s="163"/>
      <c r="O16" s="163"/>
      <c r="P16" s="25">
        <f t="shared" si="6"/>
        <v>50000</v>
      </c>
      <c r="Q16" s="25">
        <f t="shared" si="2"/>
        <v>0</v>
      </c>
      <c r="R16" s="13" t="s">
        <v>75</v>
      </c>
      <c r="S16" s="13" t="s">
        <v>92</v>
      </c>
      <c r="T16" s="13" t="s">
        <v>108</v>
      </c>
      <c r="U16" s="174" t="s">
        <v>109</v>
      </c>
      <c r="V16" s="174" t="s">
        <v>93</v>
      </c>
      <c r="W16" s="13" t="s">
        <v>80</v>
      </c>
      <c r="X16" s="13" t="s">
        <v>81</v>
      </c>
    </row>
    <row r="17" ht="91.2" customHeight="1" spans="1:24">
      <c r="A17" s="13">
        <v>8</v>
      </c>
      <c r="B17" s="150" t="s">
        <v>110</v>
      </c>
      <c r="C17" s="151" t="s">
        <v>111</v>
      </c>
      <c r="D17" s="16" t="s">
        <v>112</v>
      </c>
      <c r="E17" s="13" t="s">
        <v>74</v>
      </c>
      <c r="F17" s="25">
        <f t="shared" si="5"/>
        <v>494160</v>
      </c>
      <c r="G17" s="25">
        <f t="shared" si="7"/>
        <v>494160</v>
      </c>
      <c r="H17" s="152">
        <v>494160</v>
      </c>
      <c r="I17" s="152"/>
      <c r="J17" s="152"/>
      <c r="K17" s="162"/>
      <c r="L17" s="25"/>
      <c r="M17" s="163"/>
      <c r="N17" s="163"/>
      <c r="O17" s="163"/>
      <c r="P17" s="25">
        <f t="shared" si="6"/>
        <v>494160</v>
      </c>
      <c r="Q17" s="25">
        <f t="shared" si="2"/>
        <v>0</v>
      </c>
      <c r="R17" s="13" t="s">
        <v>75</v>
      </c>
      <c r="S17" s="13" t="s">
        <v>92</v>
      </c>
      <c r="T17" s="13" t="s">
        <v>108</v>
      </c>
      <c r="U17" s="174" t="s">
        <v>109</v>
      </c>
      <c r="V17" s="174" t="s">
        <v>93</v>
      </c>
      <c r="W17" s="13" t="s">
        <v>80</v>
      </c>
      <c r="X17" s="13" t="s">
        <v>81</v>
      </c>
    </row>
    <row r="18" ht="124" spans="1:24">
      <c r="A18" s="13">
        <v>9</v>
      </c>
      <c r="B18" s="150" t="s">
        <v>113</v>
      </c>
      <c r="C18" s="151" t="s">
        <v>114</v>
      </c>
      <c r="D18" s="16" t="s">
        <v>115</v>
      </c>
      <c r="E18" s="13" t="s">
        <v>74</v>
      </c>
      <c r="F18" s="25">
        <f t="shared" si="5"/>
        <v>250000</v>
      </c>
      <c r="G18" s="25">
        <f t="shared" si="7"/>
        <v>250000</v>
      </c>
      <c r="H18" s="152">
        <v>250000</v>
      </c>
      <c r="I18" s="152"/>
      <c r="J18" s="152"/>
      <c r="K18" s="162"/>
      <c r="L18" s="28"/>
      <c r="M18" s="164"/>
      <c r="N18" s="163"/>
      <c r="O18" s="163"/>
      <c r="P18" s="25">
        <f t="shared" si="6"/>
        <v>250000</v>
      </c>
      <c r="Q18" s="25">
        <f t="shared" si="2"/>
        <v>0</v>
      </c>
      <c r="R18" s="174" t="s">
        <v>116</v>
      </c>
      <c r="S18" s="13" t="s">
        <v>92</v>
      </c>
      <c r="T18" s="13" t="s">
        <v>117</v>
      </c>
      <c r="U18" s="174" t="s">
        <v>118</v>
      </c>
      <c r="V18" s="174" t="s">
        <v>119</v>
      </c>
      <c r="W18" s="13" t="s">
        <v>80</v>
      </c>
      <c r="X18" s="13" t="s">
        <v>81</v>
      </c>
    </row>
    <row r="19" ht="124" spans="1:24">
      <c r="A19" s="13">
        <v>10</v>
      </c>
      <c r="B19" s="150" t="s">
        <v>120</v>
      </c>
      <c r="C19" s="151" t="s">
        <v>114</v>
      </c>
      <c r="D19" s="16" t="s">
        <v>121</v>
      </c>
      <c r="E19" s="13" t="s">
        <v>74</v>
      </c>
      <c r="F19" s="25">
        <f t="shared" si="5"/>
        <v>307000</v>
      </c>
      <c r="G19" s="25">
        <f t="shared" si="7"/>
        <v>307000</v>
      </c>
      <c r="H19" s="152">
        <v>307000</v>
      </c>
      <c r="I19" s="152"/>
      <c r="J19" s="152"/>
      <c r="K19" s="162"/>
      <c r="L19" s="25"/>
      <c r="M19" s="163"/>
      <c r="N19" s="163"/>
      <c r="O19" s="163"/>
      <c r="P19" s="25">
        <f t="shared" si="6"/>
        <v>307000</v>
      </c>
      <c r="Q19" s="25">
        <f t="shared" si="2"/>
        <v>0</v>
      </c>
      <c r="R19" s="174" t="s">
        <v>116</v>
      </c>
      <c r="S19" s="13" t="s">
        <v>92</v>
      </c>
      <c r="T19" s="13" t="s">
        <v>117</v>
      </c>
      <c r="U19" s="174" t="s">
        <v>118</v>
      </c>
      <c r="V19" s="174" t="s">
        <v>119</v>
      </c>
      <c r="W19" s="13" t="s">
        <v>80</v>
      </c>
      <c r="X19" s="13" t="s">
        <v>81</v>
      </c>
    </row>
    <row r="20" ht="124" spans="1:24">
      <c r="A20" s="13">
        <v>11</v>
      </c>
      <c r="B20" s="150" t="s">
        <v>122</v>
      </c>
      <c r="C20" s="151" t="s">
        <v>114</v>
      </c>
      <c r="D20" s="16" t="s">
        <v>123</v>
      </c>
      <c r="E20" s="13" t="s">
        <v>74</v>
      </c>
      <c r="F20" s="25">
        <f t="shared" si="5"/>
        <v>130000</v>
      </c>
      <c r="G20" s="25">
        <f t="shared" si="7"/>
        <v>130000</v>
      </c>
      <c r="H20" s="152">
        <v>130000</v>
      </c>
      <c r="I20" s="152"/>
      <c r="J20" s="152"/>
      <c r="K20" s="162"/>
      <c r="L20" s="25"/>
      <c r="M20" s="163"/>
      <c r="N20" s="163"/>
      <c r="O20" s="163"/>
      <c r="P20" s="25">
        <f t="shared" si="6"/>
        <v>130000</v>
      </c>
      <c r="Q20" s="25">
        <f t="shared" si="2"/>
        <v>0</v>
      </c>
      <c r="R20" s="174" t="s">
        <v>116</v>
      </c>
      <c r="S20" s="13" t="s">
        <v>92</v>
      </c>
      <c r="T20" s="13" t="s">
        <v>117</v>
      </c>
      <c r="U20" s="174" t="s">
        <v>118</v>
      </c>
      <c r="V20" s="174" t="s">
        <v>119</v>
      </c>
      <c r="W20" s="13" t="s">
        <v>80</v>
      </c>
      <c r="X20" s="13" t="s">
        <v>81</v>
      </c>
    </row>
    <row r="21" ht="124" spans="1:24">
      <c r="A21" s="13">
        <v>12</v>
      </c>
      <c r="B21" s="150" t="s">
        <v>124</v>
      </c>
      <c r="C21" s="151" t="s">
        <v>114</v>
      </c>
      <c r="D21" s="16" t="s">
        <v>125</v>
      </c>
      <c r="E21" s="13" t="s">
        <v>74</v>
      </c>
      <c r="F21" s="25">
        <f t="shared" si="5"/>
        <v>340000</v>
      </c>
      <c r="G21" s="25">
        <f t="shared" si="7"/>
        <v>340000</v>
      </c>
      <c r="H21" s="152">
        <v>340000</v>
      </c>
      <c r="I21" s="152"/>
      <c r="J21" s="152"/>
      <c r="K21" s="162"/>
      <c r="L21" s="165"/>
      <c r="M21" s="163"/>
      <c r="N21" s="163"/>
      <c r="O21" s="163"/>
      <c r="P21" s="25">
        <f t="shared" si="6"/>
        <v>340000</v>
      </c>
      <c r="Q21" s="25">
        <f t="shared" si="2"/>
        <v>0</v>
      </c>
      <c r="R21" s="174" t="s">
        <v>116</v>
      </c>
      <c r="S21" s="13" t="s">
        <v>92</v>
      </c>
      <c r="T21" s="13" t="s">
        <v>117</v>
      </c>
      <c r="U21" s="174" t="s">
        <v>118</v>
      </c>
      <c r="V21" s="174" t="s">
        <v>119</v>
      </c>
      <c r="W21" s="13" t="s">
        <v>80</v>
      </c>
      <c r="X21" s="13" t="s">
        <v>81</v>
      </c>
    </row>
    <row r="22" ht="409.5" spans="1:24">
      <c r="A22" s="13">
        <v>13</v>
      </c>
      <c r="B22" s="150" t="s">
        <v>126</v>
      </c>
      <c r="C22" s="151" t="s">
        <v>127</v>
      </c>
      <c r="D22" s="153" t="s">
        <v>128</v>
      </c>
      <c r="E22" s="13" t="s">
        <v>129</v>
      </c>
      <c r="F22" s="25">
        <f t="shared" si="5"/>
        <v>910000</v>
      </c>
      <c r="G22" s="25">
        <f t="shared" si="7"/>
        <v>910000</v>
      </c>
      <c r="H22" s="152">
        <v>550000</v>
      </c>
      <c r="I22" s="152">
        <v>360000</v>
      </c>
      <c r="J22" s="152"/>
      <c r="K22" s="162"/>
      <c r="L22" s="165"/>
      <c r="M22" s="163"/>
      <c r="N22" s="163"/>
      <c r="O22" s="163"/>
      <c r="P22" s="25">
        <f t="shared" si="6"/>
        <v>910000</v>
      </c>
      <c r="Q22" s="25">
        <f t="shared" si="2"/>
        <v>0</v>
      </c>
      <c r="R22" s="13" t="s">
        <v>75</v>
      </c>
      <c r="S22" s="13" t="s">
        <v>130</v>
      </c>
      <c r="T22" s="13" t="s">
        <v>117</v>
      </c>
      <c r="U22" s="174" t="s">
        <v>118</v>
      </c>
      <c r="V22" s="174" t="s">
        <v>131</v>
      </c>
      <c r="W22" s="43" t="s">
        <v>80</v>
      </c>
      <c r="X22" s="13" t="s">
        <v>81</v>
      </c>
    </row>
    <row r="23" ht="93" spans="1:24">
      <c r="A23" s="13">
        <v>14</v>
      </c>
      <c r="B23" s="150" t="s">
        <v>132</v>
      </c>
      <c r="C23" s="151" t="s">
        <v>133</v>
      </c>
      <c r="D23" s="16" t="s">
        <v>134</v>
      </c>
      <c r="E23" s="13" t="s">
        <v>135</v>
      </c>
      <c r="F23" s="25">
        <f t="shared" si="5"/>
        <v>2525783.41</v>
      </c>
      <c r="G23" s="25">
        <f t="shared" si="7"/>
        <v>2525783.41</v>
      </c>
      <c r="H23" s="152">
        <v>159465.07</v>
      </c>
      <c r="I23" s="152">
        <v>2366318.34</v>
      </c>
      <c r="J23" s="152"/>
      <c r="K23" s="162"/>
      <c r="L23" s="165"/>
      <c r="M23" s="163"/>
      <c r="N23" s="163"/>
      <c r="O23" s="163"/>
      <c r="P23" s="28">
        <v>2500283.41</v>
      </c>
      <c r="Q23" s="25">
        <f t="shared" si="2"/>
        <v>25499.9999999995</v>
      </c>
      <c r="R23" s="13" t="s">
        <v>136</v>
      </c>
      <c r="S23" s="13" t="s">
        <v>137</v>
      </c>
      <c r="T23" s="13" t="s">
        <v>117</v>
      </c>
      <c r="U23" s="174" t="s">
        <v>118</v>
      </c>
      <c r="V23" s="174" t="s">
        <v>93</v>
      </c>
      <c r="W23" s="13" t="s">
        <v>80</v>
      </c>
      <c r="X23" s="13" t="s">
        <v>81</v>
      </c>
    </row>
    <row r="24" ht="150.6" customHeight="1" spans="1:24">
      <c r="A24" s="13">
        <v>15</v>
      </c>
      <c r="B24" s="150" t="s">
        <v>138</v>
      </c>
      <c r="C24" s="151" t="s">
        <v>139</v>
      </c>
      <c r="D24" s="16" t="s">
        <v>140</v>
      </c>
      <c r="E24" s="13" t="s">
        <v>141</v>
      </c>
      <c r="F24" s="25">
        <f t="shared" si="5"/>
        <v>845200</v>
      </c>
      <c r="G24" s="25">
        <f t="shared" si="7"/>
        <v>845200</v>
      </c>
      <c r="H24" s="152"/>
      <c r="I24" s="152">
        <v>808679.02</v>
      </c>
      <c r="J24" s="152">
        <v>36520.98</v>
      </c>
      <c r="K24" s="162"/>
      <c r="L24" s="25"/>
      <c r="M24" s="163"/>
      <c r="N24" s="25"/>
      <c r="O24" s="163"/>
      <c r="P24" s="25">
        <v>845200</v>
      </c>
      <c r="Q24" s="25">
        <f t="shared" si="2"/>
        <v>0</v>
      </c>
      <c r="R24" s="13" t="s">
        <v>142</v>
      </c>
      <c r="S24" s="13" t="s">
        <v>130</v>
      </c>
      <c r="T24" s="13" t="s">
        <v>117</v>
      </c>
      <c r="U24" s="174" t="s">
        <v>118</v>
      </c>
      <c r="V24" s="174" t="s">
        <v>93</v>
      </c>
      <c r="W24" s="43" t="s">
        <v>80</v>
      </c>
      <c r="X24" s="43" t="s">
        <v>143</v>
      </c>
    </row>
    <row r="25" ht="124" spans="1:24">
      <c r="A25" s="13">
        <v>16</v>
      </c>
      <c r="B25" s="150" t="s">
        <v>144</v>
      </c>
      <c r="C25" s="151" t="s">
        <v>145</v>
      </c>
      <c r="D25" s="16" t="s">
        <v>146</v>
      </c>
      <c r="E25" s="13" t="s">
        <v>147</v>
      </c>
      <c r="F25" s="25">
        <f t="shared" si="5"/>
        <v>1000000</v>
      </c>
      <c r="G25" s="25">
        <f t="shared" si="7"/>
        <v>1000000</v>
      </c>
      <c r="H25" s="152">
        <v>500000</v>
      </c>
      <c r="I25" s="152">
        <v>400000</v>
      </c>
      <c r="J25" s="152">
        <v>45000</v>
      </c>
      <c r="K25" s="162">
        <v>55000</v>
      </c>
      <c r="L25" s="25"/>
      <c r="M25" s="163"/>
      <c r="N25" s="25"/>
      <c r="O25" s="163"/>
      <c r="P25" s="25">
        <v>1000000</v>
      </c>
      <c r="Q25" s="25">
        <f t="shared" si="2"/>
        <v>0</v>
      </c>
      <c r="R25" s="13" t="s">
        <v>148</v>
      </c>
      <c r="S25" s="13" t="s">
        <v>149</v>
      </c>
      <c r="T25" s="13" t="s">
        <v>117</v>
      </c>
      <c r="U25" s="174" t="s">
        <v>118</v>
      </c>
      <c r="V25" s="174" t="s">
        <v>150</v>
      </c>
      <c r="W25" s="13" t="s">
        <v>80</v>
      </c>
      <c r="X25" s="17" t="s">
        <v>81</v>
      </c>
    </row>
    <row r="26" ht="62" spans="1:24">
      <c r="A26" s="13">
        <v>17</v>
      </c>
      <c r="B26" s="150" t="s">
        <v>151</v>
      </c>
      <c r="C26" s="151" t="s">
        <v>152</v>
      </c>
      <c r="D26" s="16" t="s">
        <v>153</v>
      </c>
      <c r="E26" s="13" t="s">
        <v>74</v>
      </c>
      <c r="F26" s="25">
        <f t="shared" si="5"/>
        <v>180000</v>
      </c>
      <c r="G26" s="25">
        <f t="shared" si="7"/>
        <v>180000</v>
      </c>
      <c r="H26" s="152">
        <v>180000</v>
      </c>
      <c r="I26" s="152"/>
      <c r="J26" s="152"/>
      <c r="K26" s="162"/>
      <c r="L26" s="25"/>
      <c r="M26" s="163"/>
      <c r="N26" s="163"/>
      <c r="O26" s="163"/>
      <c r="P26" s="25">
        <f>F26</f>
        <v>180000</v>
      </c>
      <c r="Q26" s="25">
        <f t="shared" si="2"/>
        <v>0</v>
      </c>
      <c r="R26" s="13" t="s">
        <v>75</v>
      </c>
      <c r="S26" s="13" t="s">
        <v>92</v>
      </c>
      <c r="T26" s="13" t="s">
        <v>154</v>
      </c>
      <c r="U26" s="174" t="s">
        <v>155</v>
      </c>
      <c r="V26" s="174" t="s">
        <v>93</v>
      </c>
      <c r="W26" s="13" t="s">
        <v>80</v>
      </c>
      <c r="X26" s="13" t="s">
        <v>81</v>
      </c>
    </row>
    <row r="27" ht="62" spans="1:24">
      <c r="A27" s="13">
        <v>18</v>
      </c>
      <c r="B27" s="150" t="s">
        <v>156</v>
      </c>
      <c r="C27" s="151" t="s">
        <v>157</v>
      </c>
      <c r="D27" s="16" t="s">
        <v>158</v>
      </c>
      <c r="E27" s="13" t="s">
        <v>74</v>
      </c>
      <c r="F27" s="25">
        <f t="shared" si="5"/>
        <v>150000</v>
      </c>
      <c r="G27" s="25">
        <f t="shared" si="7"/>
        <v>150000</v>
      </c>
      <c r="H27" s="152">
        <v>150000</v>
      </c>
      <c r="I27" s="152"/>
      <c r="J27" s="152"/>
      <c r="K27" s="162"/>
      <c r="L27" s="25"/>
      <c r="M27" s="163"/>
      <c r="N27" s="163"/>
      <c r="O27" s="163"/>
      <c r="P27" s="25">
        <f>F27</f>
        <v>150000</v>
      </c>
      <c r="Q27" s="25">
        <f t="shared" si="2"/>
        <v>0</v>
      </c>
      <c r="R27" s="13" t="s">
        <v>75</v>
      </c>
      <c r="S27" s="13" t="s">
        <v>92</v>
      </c>
      <c r="T27" s="13" t="s">
        <v>154</v>
      </c>
      <c r="U27" s="174" t="s">
        <v>155</v>
      </c>
      <c r="V27" s="174" t="s">
        <v>93</v>
      </c>
      <c r="W27" s="13" t="s">
        <v>80</v>
      </c>
      <c r="X27" s="13" t="s">
        <v>81</v>
      </c>
    </row>
    <row r="28" ht="124" spans="1:24">
      <c r="A28" s="13">
        <v>19</v>
      </c>
      <c r="B28" s="150" t="s">
        <v>159</v>
      </c>
      <c r="C28" s="151" t="s">
        <v>160</v>
      </c>
      <c r="D28" s="154" t="s">
        <v>161</v>
      </c>
      <c r="E28" s="13" t="s">
        <v>129</v>
      </c>
      <c r="F28" s="25">
        <f t="shared" si="5"/>
        <v>1277662.44</v>
      </c>
      <c r="G28" s="25">
        <f t="shared" si="7"/>
        <v>1277662.44</v>
      </c>
      <c r="H28" s="152">
        <v>772500</v>
      </c>
      <c r="I28" s="152">
        <v>405162.44</v>
      </c>
      <c r="J28" s="152">
        <v>45000</v>
      </c>
      <c r="K28" s="166">
        <v>55000</v>
      </c>
      <c r="L28" s="25"/>
      <c r="M28" s="163"/>
      <c r="N28" s="25"/>
      <c r="O28" s="163"/>
      <c r="P28" s="25">
        <f>F28</f>
        <v>1277662.44</v>
      </c>
      <c r="Q28" s="25">
        <f t="shared" si="2"/>
        <v>0</v>
      </c>
      <c r="R28" s="13" t="s">
        <v>75</v>
      </c>
      <c r="S28" s="13" t="s">
        <v>92</v>
      </c>
      <c r="T28" s="13" t="s">
        <v>154</v>
      </c>
      <c r="U28" s="174" t="s">
        <v>155</v>
      </c>
      <c r="V28" s="174" t="s">
        <v>93</v>
      </c>
      <c r="W28" s="13" t="s">
        <v>80</v>
      </c>
      <c r="X28" s="13" t="s">
        <v>81</v>
      </c>
    </row>
    <row r="29" ht="112.8" customHeight="1" spans="1:24">
      <c r="A29" s="13">
        <v>20</v>
      </c>
      <c r="B29" s="150" t="s">
        <v>162</v>
      </c>
      <c r="C29" s="151" t="s">
        <v>95</v>
      </c>
      <c r="D29" s="16" t="s">
        <v>163</v>
      </c>
      <c r="E29" s="13" t="s">
        <v>164</v>
      </c>
      <c r="F29" s="25">
        <f t="shared" si="5"/>
        <v>63865.52</v>
      </c>
      <c r="G29" s="25">
        <f t="shared" si="7"/>
        <v>63865.52</v>
      </c>
      <c r="H29" s="152"/>
      <c r="I29" s="152">
        <v>63865.52</v>
      </c>
      <c r="J29" s="152"/>
      <c r="K29" s="162"/>
      <c r="L29" s="25"/>
      <c r="M29" s="163"/>
      <c r="N29" s="25"/>
      <c r="O29" s="163"/>
      <c r="P29" s="25">
        <f>F29</f>
        <v>63865.52</v>
      </c>
      <c r="Q29" s="25">
        <f t="shared" si="2"/>
        <v>0</v>
      </c>
      <c r="R29" s="13" t="s">
        <v>75</v>
      </c>
      <c r="S29" s="13" t="s">
        <v>92</v>
      </c>
      <c r="T29" s="13" t="s">
        <v>77</v>
      </c>
      <c r="U29" s="174" t="s">
        <v>78</v>
      </c>
      <c r="V29" s="174" t="s">
        <v>93</v>
      </c>
      <c r="W29" s="13" t="s">
        <v>80</v>
      </c>
      <c r="X29" s="13" t="s">
        <v>81</v>
      </c>
    </row>
    <row r="30" ht="77.5" spans="1:24">
      <c r="A30" s="13">
        <v>21</v>
      </c>
      <c r="B30" s="150" t="s">
        <v>165</v>
      </c>
      <c r="C30" s="151" t="s">
        <v>166</v>
      </c>
      <c r="D30" s="16" t="s">
        <v>167</v>
      </c>
      <c r="E30" s="13" t="s">
        <v>168</v>
      </c>
      <c r="F30" s="25">
        <f t="shared" si="5"/>
        <v>29845.64</v>
      </c>
      <c r="G30" s="25">
        <f t="shared" si="7"/>
        <v>29845.64</v>
      </c>
      <c r="H30" s="152">
        <v>29845.64</v>
      </c>
      <c r="I30" s="152"/>
      <c r="J30" s="152"/>
      <c r="K30" s="162"/>
      <c r="L30" s="25"/>
      <c r="M30" s="163"/>
      <c r="N30" s="25"/>
      <c r="O30" s="163"/>
      <c r="P30" s="152">
        <v>29845.64</v>
      </c>
      <c r="Q30" s="25">
        <f t="shared" si="2"/>
        <v>0</v>
      </c>
      <c r="R30" s="13" t="s">
        <v>142</v>
      </c>
      <c r="S30" s="13" t="s">
        <v>92</v>
      </c>
      <c r="T30" s="13" t="s">
        <v>154</v>
      </c>
      <c r="U30" s="174" t="s">
        <v>155</v>
      </c>
      <c r="V30" s="174" t="s">
        <v>93</v>
      </c>
      <c r="W30" s="13" t="s">
        <v>80</v>
      </c>
      <c r="X30" s="17" t="s">
        <v>81</v>
      </c>
    </row>
    <row r="31" ht="139.5" spans="1:24">
      <c r="A31" s="13">
        <v>22</v>
      </c>
      <c r="B31" s="150" t="s">
        <v>169</v>
      </c>
      <c r="C31" s="151" t="s">
        <v>170</v>
      </c>
      <c r="D31" s="16" t="s">
        <v>171</v>
      </c>
      <c r="E31" s="13" t="s">
        <v>172</v>
      </c>
      <c r="F31" s="25">
        <f t="shared" si="5"/>
        <v>83200</v>
      </c>
      <c r="G31" s="25">
        <f t="shared" si="7"/>
        <v>83200</v>
      </c>
      <c r="H31" s="152">
        <v>64800</v>
      </c>
      <c r="I31" s="152">
        <v>18400</v>
      </c>
      <c r="J31" s="152"/>
      <c r="K31" s="162"/>
      <c r="L31" s="25"/>
      <c r="M31" s="163"/>
      <c r="N31" s="25"/>
      <c r="O31" s="163"/>
      <c r="P31" s="25">
        <v>83200</v>
      </c>
      <c r="Q31" s="25">
        <f t="shared" si="2"/>
        <v>0</v>
      </c>
      <c r="R31" s="43" t="s">
        <v>173</v>
      </c>
      <c r="S31" s="13" t="s">
        <v>174</v>
      </c>
      <c r="T31" s="13" t="s">
        <v>77</v>
      </c>
      <c r="U31" s="174" t="s">
        <v>78</v>
      </c>
      <c r="V31" s="174" t="s">
        <v>93</v>
      </c>
      <c r="W31" s="43" t="s">
        <v>80</v>
      </c>
      <c r="X31" s="17" t="s">
        <v>143</v>
      </c>
    </row>
    <row r="32" ht="202.05" customHeight="1" spans="1:24">
      <c r="A32" s="13">
        <v>23</v>
      </c>
      <c r="B32" s="150" t="s">
        <v>175</v>
      </c>
      <c r="C32" s="151" t="s">
        <v>176</v>
      </c>
      <c r="D32" s="16" t="s">
        <v>177</v>
      </c>
      <c r="E32" s="13" t="s">
        <v>172</v>
      </c>
      <c r="F32" s="25">
        <f t="shared" si="5"/>
        <v>86848</v>
      </c>
      <c r="G32" s="25">
        <f t="shared" si="7"/>
        <v>86848</v>
      </c>
      <c r="H32" s="152">
        <v>78800</v>
      </c>
      <c r="I32" s="152">
        <v>8048</v>
      </c>
      <c r="J32" s="152"/>
      <c r="K32" s="162"/>
      <c r="L32" s="25"/>
      <c r="M32" s="163"/>
      <c r="N32" s="25"/>
      <c r="O32" s="163"/>
      <c r="P32" s="25">
        <v>86848</v>
      </c>
      <c r="Q32" s="25">
        <f t="shared" si="2"/>
        <v>0</v>
      </c>
      <c r="R32" s="43" t="s">
        <v>173</v>
      </c>
      <c r="S32" s="13" t="s">
        <v>174</v>
      </c>
      <c r="T32" s="13" t="s">
        <v>117</v>
      </c>
      <c r="U32" s="174" t="s">
        <v>118</v>
      </c>
      <c r="V32" s="174" t="s">
        <v>93</v>
      </c>
      <c r="W32" s="43" t="s">
        <v>80</v>
      </c>
      <c r="X32" s="17" t="s">
        <v>143</v>
      </c>
    </row>
    <row r="33" ht="108.5" spans="1:24">
      <c r="A33" s="13">
        <v>24</v>
      </c>
      <c r="B33" s="150" t="s">
        <v>178</v>
      </c>
      <c r="C33" s="151" t="s">
        <v>179</v>
      </c>
      <c r="D33" s="16" t="s">
        <v>180</v>
      </c>
      <c r="E33" s="13" t="s">
        <v>181</v>
      </c>
      <c r="F33" s="25">
        <f t="shared" si="5"/>
        <v>63600</v>
      </c>
      <c r="G33" s="25">
        <f t="shared" si="7"/>
        <v>63600</v>
      </c>
      <c r="H33" s="152">
        <v>33600</v>
      </c>
      <c r="I33" s="152">
        <v>30000</v>
      </c>
      <c r="J33" s="152"/>
      <c r="K33" s="162"/>
      <c r="L33" s="25"/>
      <c r="M33" s="163"/>
      <c r="N33" s="25"/>
      <c r="O33" s="163"/>
      <c r="P33" s="25">
        <v>63600</v>
      </c>
      <c r="Q33" s="25">
        <f t="shared" si="2"/>
        <v>0</v>
      </c>
      <c r="R33" s="43" t="s">
        <v>173</v>
      </c>
      <c r="S33" s="13" t="s">
        <v>174</v>
      </c>
      <c r="T33" s="13" t="s">
        <v>154</v>
      </c>
      <c r="U33" s="174" t="s">
        <v>155</v>
      </c>
      <c r="V33" s="174" t="s">
        <v>93</v>
      </c>
      <c r="W33" s="43" t="s">
        <v>80</v>
      </c>
      <c r="X33" s="17" t="s">
        <v>143</v>
      </c>
    </row>
    <row r="34" s="120" customFormat="1" ht="46.2" customHeight="1" spans="1:25">
      <c r="A34" s="142" t="s">
        <v>182</v>
      </c>
      <c r="B34" s="142" t="s">
        <v>183</v>
      </c>
      <c r="C34" s="145"/>
      <c r="D34" s="148"/>
      <c r="E34" s="142"/>
      <c r="F34" s="149">
        <f t="shared" si="5"/>
        <v>9868185.41</v>
      </c>
      <c r="G34" s="149">
        <f t="shared" si="7"/>
        <v>9868185.41</v>
      </c>
      <c r="H34" s="149">
        <f t="shared" ref="H34:P34" si="8">SUM(H35:H57)</f>
        <v>4268741.47</v>
      </c>
      <c r="I34" s="149">
        <f t="shared" si="8"/>
        <v>4243587.75</v>
      </c>
      <c r="J34" s="149">
        <f t="shared" si="8"/>
        <v>1328900.19</v>
      </c>
      <c r="K34" s="149">
        <f t="shared" si="8"/>
        <v>26956</v>
      </c>
      <c r="L34" s="149">
        <f t="shared" si="8"/>
        <v>0</v>
      </c>
      <c r="M34" s="149">
        <f t="shared" si="8"/>
        <v>0</v>
      </c>
      <c r="N34" s="149">
        <f t="shared" si="8"/>
        <v>0</v>
      </c>
      <c r="O34" s="167">
        <f t="shared" si="8"/>
        <v>0</v>
      </c>
      <c r="P34" s="149">
        <f t="shared" si="8"/>
        <v>9868185.41</v>
      </c>
      <c r="Q34" s="149">
        <f t="shared" si="2"/>
        <v>0</v>
      </c>
      <c r="R34" s="142"/>
      <c r="S34" s="142"/>
      <c r="T34" s="142"/>
      <c r="U34" s="173"/>
      <c r="V34" s="174"/>
      <c r="W34" s="142"/>
      <c r="X34" s="142"/>
      <c r="Y34" s="121"/>
    </row>
    <row r="35" ht="62" spans="1:24">
      <c r="A35" s="13">
        <v>25</v>
      </c>
      <c r="B35" s="150" t="s">
        <v>184</v>
      </c>
      <c r="C35" s="151" t="s">
        <v>185</v>
      </c>
      <c r="D35" s="16" t="s">
        <v>186</v>
      </c>
      <c r="E35" s="13" t="s">
        <v>187</v>
      </c>
      <c r="F35" s="25">
        <f t="shared" si="5"/>
        <v>473084.96</v>
      </c>
      <c r="G35" s="25">
        <f t="shared" si="7"/>
        <v>473084.96</v>
      </c>
      <c r="H35" s="152">
        <v>473084.96</v>
      </c>
      <c r="I35" s="152"/>
      <c r="J35" s="152"/>
      <c r="K35" s="162"/>
      <c r="L35" s="25"/>
      <c r="M35" s="163"/>
      <c r="N35" s="163"/>
      <c r="O35" s="163"/>
      <c r="P35" s="25">
        <f t="shared" ref="P35:P47" si="9">F35</f>
        <v>473084.96</v>
      </c>
      <c r="Q35" s="25">
        <f t="shared" si="2"/>
        <v>0</v>
      </c>
      <c r="R35" s="13" t="s">
        <v>75</v>
      </c>
      <c r="S35" s="13" t="s">
        <v>188</v>
      </c>
      <c r="T35" s="13" t="s">
        <v>77</v>
      </c>
      <c r="U35" s="174" t="s">
        <v>78</v>
      </c>
      <c r="V35" s="174" t="s">
        <v>93</v>
      </c>
      <c r="W35" s="13" t="s">
        <v>80</v>
      </c>
      <c r="X35" s="13" t="s">
        <v>189</v>
      </c>
    </row>
    <row r="36" ht="62" spans="1:24">
      <c r="A36" s="13">
        <v>26</v>
      </c>
      <c r="B36" s="150" t="s">
        <v>190</v>
      </c>
      <c r="C36" s="151" t="s">
        <v>191</v>
      </c>
      <c r="D36" s="16" t="s">
        <v>192</v>
      </c>
      <c r="E36" s="13" t="s">
        <v>193</v>
      </c>
      <c r="F36" s="25">
        <f t="shared" ref="F36:F55" si="10">G36+SUM(L36:O36)</f>
        <v>532372.41</v>
      </c>
      <c r="G36" s="25">
        <f t="shared" ref="G36:G60" si="11">SUM(H36:K36)</f>
        <v>532372.41</v>
      </c>
      <c r="H36" s="152"/>
      <c r="I36" s="152">
        <v>532372.41</v>
      </c>
      <c r="J36" s="152"/>
      <c r="K36" s="162"/>
      <c r="L36" s="25"/>
      <c r="M36" s="163"/>
      <c r="N36" s="163"/>
      <c r="O36" s="163"/>
      <c r="P36" s="25">
        <f t="shared" si="9"/>
        <v>532372.41</v>
      </c>
      <c r="Q36" s="25">
        <f t="shared" si="2"/>
        <v>0</v>
      </c>
      <c r="R36" s="13" t="s">
        <v>75</v>
      </c>
      <c r="S36" s="13" t="s">
        <v>188</v>
      </c>
      <c r="T36" s="13" t="s">
        <v>77</v>
      </c>
      <c r="U36" s="174" t="s">
        <v>78</v>
      </c>
      <c r="V36" s="174" t="s">
        <v>93</v>
      </c>
      <c r="W36" s="13" t="s">
        <v>80</v>
      </c>
      <c r="X36" s="13" t="s">
        <v>189</v>
      </c>
    </row>
    <row r="37" ht="108.5" spans="1:24">
      <c r="A37" s="13">
        <v>27</v>
      </c>
      <c r="B37" s="150" t="s">
        <v>194</v>
      </c>
      <c r="C37" s="151" t="s">
        <v>195</v>
      </c>
      <c r="D37" s="16" t="s">
        <v>196</v>
      </c>
      <c r="E37" s="13" t="s">
        <v>197</v>
      </c>
      <c r="F37" s="25">
        <f t="shared" si="10"/>
        <v>473925.02</v>
      </c>
      <c r="G37" s="25">
        <f t="shared" si="11"/>
        <v>473925.02</v>
      </c>
      <c r="H37" s="152">
        <v>84061.62</v>
      </c>
      <c r="I37" s="152">
        <v>389863.4</v>
      </c>
      <c r="J37" s="152"/>
      <c r="K37" s="162"/>
      <c r="L37" s="25"/>
      <c r="M37" s="163"/>
      <c r="N37" s="163"/>
      <c r="O37" s="163"/>
      <c r="P37" s="25">
        <v>473925.02</v>
      </c>
      <c r="Q37" s="25">
        <f t="shared" si="2"/>
        <v>0</v>
      </c>
      <c r="R37" s="13" t="s">
        <v>75</v>
      </c>
      <c r="S37" s="13" t="s">
        <v>188</v>
      </c>
      <c r="T37" s="13" t="s">
        <v>198</v>
      </c>
      <c r="U37" s="174" t="s">
        <v>78</v>
      </c>
      <c r="V37" s="174" t="s">
        <v>93</v>
      </c>
      <c r="W37" s="13" t="s">
        <v>80</v>
      </c>
      <c r="X37" s="13" t="s">
        <v>189</v>
      </c>
    </row>
    <row r="38" ht="109.95" customHeight="1" spans="1:24">
      <c r="A38" s="13">
        <v>28</v>
      </c>
      <c r="B38" s="150" t="s">
        <v>199</v>
      </c>
      <c r="C38" s="151" t="s">
        <v>200</v>
      </c>
      <c r="D38" s="16" t="s">
        <v>201</v>
      </c>
      <c r="E38" s="13" t="s">
        <v>187</v>
      </c>
      <c r="F38" s="25">
        <f t="shared" si="10"/>
        <v>441091.4</v>
      </c>
      <c r="G38" s="25">
        <f t="shared" si="11"/>
        <v>441091.4</v>
      </c>
      <c r="H38" s="152">
        <v>441091.4</v>
      </c>
      <c r="I38" s="152"/>
      <c r="J38" s="152"/>
      <c r="K38" s="162"/>
      <c r="L38" s="25"/>
      <c r="M38" s="25"/>
      <c r="N38" s="25"/>
      <c r="O38" s="25"/>
      <c r="P38" s="25">
        <f t="shared" si="9"/>
        <v>441091.4</v>
      </c>
      <c r="Q38" s="25">
        <f t="shared" si="2"/>
        <v>0</v>
      </c>
      <c r="R38" s="13" t="s">
        <v>75</v>
      </c>
      <c r="S38" s="13" t="s">
        <v>188</v>
      </c>
      <c r="T38" s="13" t="s">
        <v>108</v>
      </c>
      <c r="U38" s="174" t="s">
        <v>109</v>
      </c>
      <c r="V38" s="174" t="s">
        <v>93</v>
      </c>
      <c r="W38" s="13" t="s">
        <v>80</v>
      </c>
      <c r="X38" s="13" t="s">
        <v>189</v>
      </c>
    </row>
    <row r="39" ht="124.95" customHeight="1" spans="1:24">
      <c r="A39" s="13">
        <v>29</v>
      </c>
      <c r="B39" s="150" t="s">
        <v>202</v>
      </c>
      <c r="C39" s="151" t="s">
        <v>203</v>
      </c>
      <c r="D39" s="16" t="s">
        <v>204</v>
      </c>
      <c r="E39" s="13" t="s">
        <v>141</v>
      </c>
      <c r="F39" s="25">
        <f t="shared" ref="F39:F44" si="12">G39+SUM(L39:O39)</f>
        <v>422083.96</v>
      </c>
      <c r="G39" s="25">
        <f t="shared" ref="G39:G44" si="13">SUM(H39:K39)</f>
        <v>422083.96</v>
      </c>
      <c r="H39" s="152"/>
      <c r="I39" s="152">
        <v>3000</v>
      </c>
      <c r="J39" s="152">
        <v>419083.96</v>
      </c>
      <c r="K39" s="162"/>
      <c r="L39" s="25"/>
      <c r="M39" s="163"/>
      <c r="N39" s="163"/>
      <c r="O39" s="163"/>
      <c r="P39" s="25">
        <v>422083.96</v>
      </c>
      <c r="Q39" s="25">
        <f t="shared" ref="Q39:Q44" si="14">F39-P39</f>
        <v>0</v>
      </c>
      <c r="R39" s="13" t="s">
        <v>75</v>
      </c>
      <c r="S39" s="13" t="s">
        <v>188</v>
      </c>
      <c r="T39" s="13" t="s">
        <v>77</v>
      </c>
      <c r="U39" s="174" t="s">
        <v>109</v>
      </c>
      <c r="V39" s="174" t="s">
        <v>93</v>
      </c>
      <c r="W39" s="13" t="s">
        <v>80</v>
      </c>
      <c r="X39" s="13" t="s">
        <v>189</v>
      </c>
    </row>
    <row r="40" ht="263.5" spans="1:24">
      <c r="A40" s="13">
        <v>30</v>
      </c>
      <c r="B40" s="150" t="s">
        <v>205</v>
      </c>
      <c r="C40" s="151" t="s">
        <v>206</v>
      </c>
      <c r="D40" s="16" t="s">
        <v>207</v>
      </c>
      <c r="E40" s="13" t="s">
        <v>129</v>
      </c>
      <c r="F40" s="25">
        <f t="shared" si="12"/>
        <v>1289267.7</v>
      </c>
      <c r="G40" s="25">
        <f t="shared" si="13"/>
        <v>1289267.7</v>
      </c>
      <c r="H40" s="152">
        <v>150000</v>
      </c>
      <c r="I40" s="152">
        <v>1139267.7</v>
      </c>
      <c r="J40" s="152"/>
      <c r="K40" s="162"/>
      <c r="L40" s="25"/>
      <c r="M40" s="163"/>
      <c r="N40" s="163"/>
      <c r="O40" s="163"/>
      <c r="P40" s="28">
        <v>1315462.38</v>
      </c>
      <c r="Q40" s="25">
        <f t="shared" si="14"/>
        <v>-26194.6799999999</v>
      </c>
      <c r="R40" s="13" t="s">
        <v>75</v>
      </c>
      <c r="S40" s="13" t="s">
        <v>188</v>
      </c>
      <c r="T40" s="13" t="s">
        <v>117</v>
      </c>
      <c r="U40" s="174" t="s">
        <v>118</v>
      </c>
      <c r="V40" s="174" t="s">
        <v>93</v>
      </c>
      <c r="W40" s="13" t="s">
        <v>80</v>
      </c>
      <c r="X40" s="109" t="s">
        <v>189</v>
      </c>
    </row>
    <row r="41" ht="186" spans="1:24">
      <c r="A41" s="13">
        <v>31</v>
      </c>
      <c r="B41" s="150" t="s">
        <v>208</v>
      </c>
      <c r="C41" s="151" t="s">
        <v>209</v>
      </c>
      <c r="D41" s="16" t="s">
        <v>210</v>
      </c>
      <c r="E41" s="13" t="s">
        <v>211</v>
      </c>
      <c r="F41" s="25">
        <f t="shared" si="12"/>
        <v>734594.95</v>
      </c>
      <c r="G41" s="25">
        <f t="shared" si="13"/>
        <v>734594.95</v>
      </c>
      <c r="H41" s="152">
        <v>134594.95</v>
      </c>
      <c r="I41" s="152">
        <v>600000</v>
      </c>
      <c r="J41" s="152"/>
      <c r="K41" s="162"/>
      <c r="L41" s="25"/>
      <c r="M41" s="163"/>
      <c r="N41" s="25"/>
      <c r="O41" s="163"/>
      <c r="P41" s="25">
        <f>F41</f>
        <v>734594.95</v>
      </c>
      <c r="Q41" s="25">
        <f t="shared" si="14"/>
        <v>0</v>
      </c>
      <c r="R41" s="13" t="s">
        <v>75</v>
      </c>
      <c r="S41" s="13" t="s">
        <v>188</v>
      </c>
      <c r="T41" s="13" t="s">
        <v>117</v>
      </c>
      <c r="U41" s="174" t="s">
        <v>118</v>
      </c>
      <c r="V41" s="174" t="s">
        <v>93</v>
      </c>
      <c r="W41" s="13" t="s">
        <v>80</v>
      </c>
      <c r="X41" s="13" t="s">
        <v>189</v>
      </c>
    </row>
    <row r="42" ht="139.05" customHeight="1" spans="1:24">
      <c r="A42" s="13">
        <v>32</v>
      </c>
      <c r="B42" s="150" t="s">
        <v>212</v>
      </c>
      <c r="C42" s="151" t="s">
        <v>213</v>
      </c>
      <c r="D42" s="16" t="s">
        <v>214</v>
      </c>
      <c r="E42" s="13" t="s">
        <v>187</v>
      </c>
      <c r="F42" s="25">
        <f t="shared" si="12"/>
        <v>727328.49</v>
      </c>
      <c r="G42" s="25">
        <f t="shared" si="13"/>
        <v>727328.49</v>
      </c>
      <c r="H42" s="152">
        <v>727328.49</v>
      </c>
      <c r="I42" s="152"/>
      <c r="J42" s="152"/>
      <c r="K42" s="162"/>
      <c r="L42" s="25"/>
      <c r="M42" s="163"/>
      <c r="N42" s="163"/>
      <c r="O42" s="163"/>
      <c r="P42" s="25">
        <v>727328.49</v>
      </c>
      <c r="Q42" s="25">
        <f t="shared" si="14"/>
        <v>0</v>
      </c>
      <c r="R42" s="13" t="s">
        <v>75</v>
      </c>
      <c r="S42" s="13" t="s">
        <v>188</v>
      </c>
      <c r="T42" s="13" t="s">
        <v>117</v>
      </c>
      <c r="U42" s="174" t="s">
        <v>118</v>
      </c>
      <c r="V42" s="174" t="s">
        <v>93</v>
      </c>
      <c r="W42" s="13" t="s">
        <v>80</v>
      </c>
      <c r="X42" s="13" t="s">
        <v>189</v>
      </c>
    </row>
    <row r="43" ht="76.95" customHeight="1" spans="1:24">
      <c r="A43" s="13">
        <v>33</v>
      </c>
      <c r="B43" s="150" t="s">
        <v>215</v>
      </c>
      <c r="C43" s="151" t="s">
        <v>216</v>
      </c>
      <c r="D43" s="16" t="s">
        <v>217</v>
      </c>
      <c r="E43" s="13" t="s">
        <v>164</v>
      </c>
      <c r="F43" s="25">
        <f t="shared" si="12"/>
        <v>274453.05</v>
      </c>
      <c r="G43" s="25">
        <f t="shared" si="13"/>
        <v>274453.05</v>
      </c>
      <c r="H43" s="152"/>
      <c r="I43" s="152">
        <v>274453.05</v>
      </c>
      <c r="J43" s="152"/>
      <c r="K43" s="162"/>
      <c r="L43" s="25"/>
      <c r="M43" s="163"/>
      <c r="N43" s="163"/>
      <c r="O43" s="163"/>
      <c r="P43" s="25">
        <v>274453.05</v>
      </c>
      <c r="Q43" s="25">
        <f t="shared" si="14"/>
        <v>0</v>
      </c>
      <c r="R43" s="13" t="s">
        <v>75</v>
      </c>
      <c r="S43" s="13" t="s">
        <v>188</v>
      </c>
      <c r="T43" s="13" t="s">
        <v>117</v>
      </c>
      <c r="U43" s="174" t="s">
        <v>118</v>
      </c>
      <c r="V43" s="174" t="s">
        <v>93</v>
      </c>
      <c r="W43" s="13" t="s">
        <v>80</v>
      </c>
      <c r="X43" s="13" t="s">
        <v>189</v>
      </c>
    </row>
    <row r="44" ht="76.05" customHeight="1" spans="1:24">
      <c r="A44" s="13">
        <v>34</v>
      </c>
      <c r="B44" s="150" t="s">
        <v>218</v>
      </c>
      <c r="C44" s="151" t="s">
        <v>219</v>
      </c>
      <c r="D44" s="16" t="s">
        <v>220</v>
      </c>
      <c r="E44" s="13" t="s">
        <v>221</v>
      </c>
      <c r="F44" s="25">
        <f t="shared" si="12"/>
        <v>932979.24</v>
      </c>
      <c r="G44" s="25">
        <f t="shared" si="13"/>
        <v>932979.24</v>
      </c>
      <c r="H44" s="152"/>
      <c r="I44" s="152">
        <v>932979.24</v>
      </c>
      <c r="J44" s="152"/>
      <c r="K44" s="162"/>
      <c r="L44" s="25"/>
      <c r="M44" s="163"/>
      <c r="N44" s="163"/>
      <c r="O44" s="163"/>
      <c r="P44" s="25">
        <v>932979.24</v>
      </c>
      <c r="Q44" s="25">
        <f t="shared" si="14"/>
        <v>0</v>
      </c>
      <c r="R44" s="13" t="s">
        <v>75</v>
      </c>
      <c r="S44" s="13" t="s">
        <v>188</v>
      </c>
      <c r="T44" s="13" t="s">
        <v>117</v>
      </c>
      <c r="U44" s="174" t="s">
        <v>118</v>
      </c>
      <c r="V44" s="174" t="s">
        <v>93</v>
      </c>
      <c r="W44" s="13" t="s">
        <v>80</v>
      </c>
      <c r="X44" s="13" t="s">
        <v>189</v>
      </c>
    </row>
    <row r="45" ht="170.5" spans="1:24">
      <c r="A45" s="13">
        <v>35</v>
      </c>
      <c r="B45" s="150" t="s">
        <v>222</v>
      </c>
      <c r="C45" s="151" t="s">
        <v>223</v>
      </c>
      <c r="D45" s="16" t="s">
        <v>224</v>
      </c>
      <c r="E45" s="13" t="s">
        <v>187</v>
      </c>
      <c r="F45" s="25">
        <f t="shared" si="10"/>
        <v>371619.4</v>
      </c>
      <c r="G45" s="25">
        <f t="shared" si="11"/>
        <v>371619.4</v>
      </c>
      <c r="H45" s="152">
        <v>371619.4</v>
      </c>
      <c r="I45" s="152"/>
      <c r="J45" s="152"/>
      <c r="K45" s="162"/>
      <c r="L45" s="25"/>
      <c r="M45" s="163"/>
      <c r="N45" s="163"/>
      <c r="O45" s="163"/>
      <c r="P45" s="25">
        <f t="shared" si="9"/>
        <v>371619.4</v>
      </c>
      <c r="Q45" s="25">
        <f t="shared" si="2"/>
        <v>0</v>
      </c>
      <c r="R45" s="13" t="s">
        <v>75</v>
      </c>
      <c r="S45" s="13" t="s">
        <v>188</v>
      </c>
      <c r="T45" s="13" t="s">
        <v>154</v>
      </c>
      <c r="U45" s="174" t="s">
        <v>155</v>
      </c>
      <c r="V45" s="174" t="s">
        <v>93</v>
      </c>
      <c r="W45" s="13" t="s">
        <v>80</v>
      </c>
      <c r="X45" s="13" t="s">
        <v>189</v>
      </c>
    </row>
    <row r="46" ht="186" spans="1:24">
      <c r="A46" s="13">
        <v>36</v>
      </c>
      <c r="B46" s="150" t="s">
        <v>225</v>
      </c>
      <c r="C46" s="151" t="s">
        <v>226</v>
      </c>
      <c r="D46" s="16" t="s">
        <v>227</v>
      </c>
      <c r="E46" s="13" t="s">
        <v>228</v>
      </c>
      <c r="F46" s="25">
        <f t="shared" si="10"/>
        <v>427929.17</v>
      </c>
      <c r="G46" s="25">
        <f t="shared" si="11"/>
        <v>427929.17</v>
      </c>
      <c r="H46" s="152"/>
      <c r="I46" s="152"/>
      <c r="J46" s="152">
        <v>427929.17</v>
      </c>
      <c r="K46" s="162"/>
      <c r="L46" s="25"/>
      <c r="M46" s="163"/>
      <c r="N46" s="163"/>
      <c r="O46" s="163"/>
      <c r="P46" s="25">
        <f t="shared" si="9"/>
        <v>427929.17</v>
      </c>
      <c r="Q46" s="25">
        <f t="shared" si="2"/>
        <v>0</v>
      </c>
      <c r="R46" s="13" t="s">
        <v>75</v>
      </c>
      <c r="S46" s="13" t="s">
        <v>188</v>
      </c>
      <c r="T46" s="13" t="s">
        <v>154</v>
      </c>
      <c r="U46" s="174" t="s">
        <v>155</v>
      </c>
      <c r="V46" s="174" t="s">
        <v>93</v>
      </c>
      <c r="W46" s="13" t="s">
        <v>80</v>
      </c>
      <c r="X46" s="13" t="s">
        <v>189</v>
      </c>
    </row>
    <row r="47" ht="291" customHeight="1" spans="1:24">
      <c r="A47" s="13">
        <v>37</v>
      </c>
      <c r="B47" s="150" t="s">
        <v>229</v>
      </c>
      <c r="C47" s="151" t="s">
        <v>230</v>
      </c>
      <c r="D47" s="16" t="s">
        <v>231</v>
      </c>
      <c r="E47" s="13" t="s">
        <v>32</v>
      </c>
      <c r="F47" s="25">
        <f t="shared" si="10"/>
        <v>432511.98</v>
      </c>
      <c r="G47" s="25">
        <f t="shared" si="11"/>
        <v>432511.98</v>
      </c>
      <c r="H47" s="152"/>
      <c r="I47" s="152"/>
      <c r="J47" s="152">
        <v>432511.98</v>
      </c>
      <c r="K47" s="162"/>
      <c r="L47" s="25"/>
      <c r="M47" s="163"/>
      <c r="N47" s="163"/>
      <c r="O47" s="163"/>
      <c r="P47" s="25">
        <f t="shared" si="9"/>
        <v>432511.98</v>
      </c>
      <c r="Q47" s="25">
        <f t="shared" ref="Q47:Q60" si="15">F47-P47</f>
        <v>0</v>
      </c>
      <c r="R47" s="13" t="s">
        <v>75</v>
      </c>
      <c r="S47" s="13" t="s">
        <v>188</v>
      </c>
      <c r="T47" s="13" t="s">
        <v>154</v>
      </c>
      <c r="U47" s="174" t="s">
        <v>155</v>
      </c>
      <c r="V47" s="174" t="s">
        <v>93</v>
      </c>
      <c r="W47" s="13" t="s">
        <v>80</v>
      </c>
      <c r="X47" s="13" t="s">
        <v>189</v>
      </c>
    </row>
    <row r="48" ht="166.95" customHeight="1" spans="1:24">
      <c r="A48" s="13">
        <v>38</v>
      </c>
      <c r="B48" s="150" t="s">
        <v>232</v>
      </c>
      <c r="C48" s="151" t="s">
        <v>233</v>
      </c>
      <c r="D48" s="16" t="s">
        <v>234</v>
      </c>
      <c r="E48" s="13" t="s">
        <v>187</v>
      </c>
      <c r="F48" s="25">
        <f t="shared" si="10"/>
        <v>817451.69</v>
      </c>
      <c r="G48" s="25">
        <f t="shared" si="11"/>
        <v>817451.69</v>
      </c>
      <c r="H48" s="152">
        <v>817451.69</v>
      </c>
      <c r="I48" s="152"/>
      <c r="J48" s="152"/>
      <c r="K48" s="162"/>
      <c r="L48" s="25"/>
      <c r="M48" s="163"/>
      <c r="N48" s="163"/>
      <c r="O48" s="163"/>
      <c r="P48" s="25">
        <v>817451.69</v>
      </c>
      <c r="Q48" s="25">
        <f t="shared" si="15"/>
        <v>0</v>
      </c>
      <c r="R48" s="13" t="s">
        <v>75</v>
      </c>
      <c r="S48" s="13" t="s">
        <v>188</v>
      </c>
      <c r="T48" s="13" t="s">
        <v>154</v>
      </c>
      <c r="U48" s="174" t="s">
        <v>155</v>
      </c>
      <c r="V48" s="174" t="s">
        <v>93</v>
      </c>
      <c r="W48" s="13" t="s">
        <v>80</v>
      </c>
      <c r="X48" s="13" t="s">
        <v>189</v>
      </c>
    </row>
    <row r="49" ht="139" spans="1:24">
      <c r="A49" s="13">
        <v>39</v>
      </c>
      <c r="B49" s="150" t="s">
        <v>235</v>
      </c>
      <c r="C49" s="151" t="s">
        <v>236</v>
      </c>
      <c r="D49" s="16" t="s">
        <v>237</v>
      </c>
      <c r="E49" s="13" t="s">
        <v>187</v>
      </c>
      <c r="F49" s="25">
        <f t="shared" si="10"/>
        <v>885519.67</v>
      </c>
      <c r="G49" s="25">
        <f t="shared" si="11"/>
        <v>885519.67</v>
      </c>
      <c r="H49" s="152">
        <v>885519.67</v>
      </c>
      <c r="I49" s="152"/>
      <c r="J49" s="152"/>
      <c r="K49" s="162"/>
      <c r="L49" s="25"/>
      <c r="M49" s="163"/>
      <c r="N49" s="163"/>
      <c r="O49" s="163"/>
      <c r="P49" s="25">
        <v>885519.67</v>
      </c>
      <c r="Q49" s="25">
        <f t="shared" si="15"/>
        <v>0</v>
      </c>
      <c r="R49" s="13" t="s">
        <v>75</v>
      </c>
      <c r="S49" s="13" t="s">
        <v>188</v>
      </c>
      <c r="T49" s="13" t="s">
        <v>154</v>
      </c>
      <c r="U49" s="174" t="s">
        <v>155</v>
      </c>
      <c r="V49" s="174" t="s">
        <v>93</v>
      </c>
      <c r="W49" s="13" t="s">
        <v>80</v>
      </c>
      <c r="X49" s="13" t="s">
        <v>189</v>
      </c>
    </row>
    <row r="50" ht="124" spans="1:24">
      <c r="A50" s="13">
        <v>40</v>
      </c>
      <c r="B50" s="150" t="s">
        <v>238</v>
      </c>
      <c r="C50" s="151" t="s">
        <v>239</v>
      </c>
      <c r="D50" s="155" t="s">
        <v>240</v>
      </c>
      <c r="E50" s="13" t="s">
        <v>228</v>
      </c>
      <c r="F50" s="25">
        <f t="shared" si="10"/>
        <v>49375.08</v>
      </c>
      <c r="G50" s="25">
        <f t="shared" si="11"/>
        <v>49375.08</v>
      </c>
      <c r="H50" s="152"/>
      <c r="I50" s="152"/>
      <c r="J50" s="152">
        <v>49375.08</v>
      </c>
      <c r="K50" s="162"/>
      <c r="L50" s="25"/>
      <c r="M50" s="163"/>
      <c r="N50" s="25"/>
      <c r="O50" s="163"/>
      <c r="P50" s="152">
        <v>49375.08</v>
      </c>
      <c r="Q50" s="25">
        <f t="shared" si="15"/>
        <v>0</v>
      </c>
      <c r="R50" s="13" t="s">
        <v>75</v>
      </c>
      <c r="S50" s="13" t="s">
        <v>188</v>
      </c>
      <c r="T50" s="13" t="s">
        <v>108</v>
      </c>
      <c r="U50" s="174" t="s">
        <v>109</v>
      </c>
      <c r="V50" s="174" t="s">
        <v>93</v>
      </c>
      <c r="W50" s="13" t="s">
        <v>80</v>
      </c>
      <c r="X50" s="13" t="s">
        <v>189</v>
      </c>
    </row>
    <row r="51" ht="108.5" spans="1:24">
      <c r="A51" s="13">
        <v>41</v>
      </c>
      <c r="B51" s="150" t="s">
        <v>241</v>
      </c>
      <c r="C51" s="151" t="s">
        <v>242</v>
      </c>
      <c r="D51" s="16" t="s">
        <v>243</v>
      </c>
      <c r="E51" s="13" t="s">
        <v>244</v>
      </c>
      <c r="F51" s="25">
        <f t="shared" si="10"/>
        <v>49011.73</v>
      </c>
      <c r="G51" s="25">
        <f t="shared" si="11"/>
        <v>49011.73</v>
      </c>
      <c r="H51" s="152">
        <v>5800</v>
      </c>
      <c r="I51" s="152">
        <v>16255.73</v>
      </c>
      <c r="J51" s="152"/>
      <c r="K51" s="162">
        <v>26956</v>
      </c>
      <c r="L51" s="25"/>
      <c r="M51" s="163"/>
      <c r="N51" s="163"/>
      <c r="O51" s="163"/>
      <c r="P51" s="25">
        <f>F51</f>
        <v>49011.73</v>
      </c>
      <c r="Q51" s="25">
        <f t="shared" si="15"/>
        <v>0</v>
      </c>
      <c r="R51" s="13" t="s">
        <v>75</v>
      </c>
      <c r="S51" s="13" t="s">
        <v>188</v>
      </c>
      <c r="T51" s="13" t="s">
        <v>117</v>
      </c>
      <c r="U51" s="174" t="s">
        <v>118</v>
      </c>
      <c r="V51" s="174" t="s">
        <v>93</v>
      </c>
      <c r="W51" s="13" t="s">
        <v>80</v>
      </c>
      <c r="X51" s="13" t="s">
        <v>189</v>
      </c>
    </row>
    <row r="52" ht="111.6" customHeight="1" spans="1:24">
      <c r="A52" s="13">
        <v>42</v>
      </c>
      <c r="B52" s="150" t="s">
        <v>245</v>
      </c>
      <c r="C52" s="151" t="s">
        <v>246</v>
      </c>
      <c r="D52" s="16" t="s">
        <v>247</v>
      </c>
      <c r="E52" s="13" t="s">
        <v>248</v>
      </c>
      <c r="F52" s="25">
        <f t="shared" si="10"/>
        <v>29357.68</v>
      </c>
      <c r="G52" s="25">
        <f t="shared" si="11"/>
        <v>29357.68</v>
      </c>
      <c r="H52" s="152">
        <v>29357.68</v>
      </c>
      <c r="I52" s="152"/>
      <c r="J52" s="152"/>
      <c r="K52" s="162"/>
      <c r="L52" s="25"/>
      <c r="M52" s="163"/>
      <c r="N52" s="163"/>
      <c r="O52" s="163"/>
      <c r="P52" s="25">
        <f t="shared" ref="P52:P54" si="16">F52</f>
        <v>29357.68</v>
      </c>
      <c r="Q52" s="25">
        <f t="shared" si="15"/>
        <v>0</v>
      </c>
      <c r="R52" s="13" t="s">
        <v>75</v>
      </c>
      <c r="S52" s="13" t="s">
        <v>188</v>
      </c>
      <c r="T52" s="13" t="s">
        <v>117</v>
      </c>
      <c r="U52" s="174" t="s">
        <v>118</v>
      </c>
      <c r="V52" s="174" t="s">
        <v>93</v>
      </c>
      <c r="W52" s="13" t="s">
        <v>80</v>
      </c>
      <c r="X52" s="13" t="s">
        <v>189</v>
      </c>
    </row>
    <row r="53" ht="133.8" customHeight="1" spans="1:24">
      <c r="A53" s="13">
        <v>43</v>
      </c>
      <c r="B53" s="150" t="s">
        <v>249</v>
      </c>
      <c r="C53" s="151" t="s">
        <v>250</v>
      </c>
      <c r="D53" s="16" t="s">
        <v>251</v>
      </c>
      <c r="E53" s="13" t="s">
        <v>248</v>
      </c>
      <c r="F53" s="25">
        <f t="shared" si="10"/>
        <v>77099.4</v>
      </c>
      <c r="G53" s="25">
        <f t="shared" si="11"/>
        <v>77099.4</v>
      </c>
      <c r="H53" s="152">
        <v>77099.4</v>
      </c>
      <c r="I53" s="152"/>
      <c r="J53" s="152"/>
      <c r="K53" s="162"/>
      <c r="L53" s="25"/>
      <c r="M53" s="163"/>
      <c r="N53" s="163"/>
      <c r="O53" s="163"/>
      <c r="P53" s="25">
        <f t="shared" si="16"/>
        <v>77099.4</v>
      </c>
      <c r="Q53" s="25">
        <f t="shared" si="15"/>
        <v>0</v>
      </c>
      <c r="R53" s="13" t="s">
        <v>75</v>
      </c>
      <c r="S53" s="13" t="s">
        <v>188</v>
      </c>
      <c r="T53" s="150" t="s">
        <v>252</v>
      </c>
      <c r="U53" s="174" t="s">
        <v>253</v>
      </c>
      <c r="V53" s="174" t="s">
        <v>93</v>
      </c>
      <c r="W53" s="13" t="s">
        <v>80</v>
      </c>
      <c r="X53" s="13" t="s">
        <v>189</v>
      </c>
    </row>
    <row r="54" ht="139.5" spans="1:24">
      <c r="A54" s="13">
        <v>44</v>
      </c>
      <c r="B54" s="150" t="s">
        <v>254</v>
      </c>
      <c r="C54" s="151" t="s">
        <v>83</v>
      </c>
      <c r="D54" s="16" t="s">
        <v>255</v>
      </c>
      <c r="E54" s="13" t="s">
        <v>164</v>
      </c>
      <c r="F54" s="25">
        <f t="shared" si="10"/>
        <v>62182.18</v>
      </c>
      <c r="G54" s="25">
        <f t="shared" si="11"/>
        <v>62182.18</v>
      </c>
      <c r="H54" s="152"/>
      <c r="I54" s="152">
        <v>62182.18</v>
      </c>
      <c r="J54" s="152"/>
      <c r="K54" s="162"/>
      <c r="L54" s="25"/>
      <c r="M54" s="163"/>
      <c r="N54" s="163"/>
      <c r="O54" s="163"/>
      <c r="P54" s="25">
        <f t="shared" si="16"/>
        <v>62182.18</v>
      </c>
      <c r="Q54" s="25">
        <f t="shared" si="15"/>
        <v>0</v>
      </c>
      <c r="R54" s="13" t="s">
        <v>75</v>
      </c>
      <c r="S54" s="13" t="s">
        <v>188</v>
      </c>
      <c r="T54" s="13" t="s">
        <v>77</v>
      </c>
      <c r="U54" s="174" t="s">
        <v>78</v>
      </c>
      <c r="V54" s="174" t="s">
        <v>93</v>
      </c>
      <c r="W54" s="13" t="s">
        <v>80</v>
      </c>
      <c r="X54" s="13" t="s">
        <v>189</v>
      </c>
    </row>
    <row r="55" ht="77.5" spans="1:24">
      <c r="A55" s="13">
        <v>45</v>
      </c>
      <c r="B55" s="150" t="s">
        <v>256</v>
      </c>
      <c r="C55" s="151" t="s">
        <v>257</v>
      </c>
      <c r="D55" s="16" t="s">
        <v>258</v>
      </c>
      <c r="E55" s="13" t="s">
        <v>168</v>
      </c>
      <c r="F55" s="25">
        <f t="shared" si="10"/>
        <v>17123.16</v>
      </c>
      <c r="G55" s="25">
        <f t="shared" si="11"/>
        <v>17123.16</v>
      </c>
      <c r="H55" s="152">
        <v>17123.16</v>
      </c>
      <c r="I55" s="152"/>
      <c r="J55" s="152"/>
      <c r="K55" s="162"/>
      <c r="L55" s="25"/>
      <c r="M55" s="163"/>
      <c r="N55" s="163"/>
      <c r="O55" s="163"/>
      <c r="P55" s="152">
        <v>17123.16</v>
      </c>
      <c r="Q55" s="25">
        <f t="shared" si="15"/>
        <v>0</v>
      </c>
      <c r="R55" s="13" t="s">
        <v>142</v>
      </c>
      <c r="S55" s="13" t="s">
        <v>188</v>
      </c>
      <c r="T55" s="13" t="s">
        <v>154</v>
      </c>
      <c r="U55" s="174" t="s">
        <v>155</v>
      </c>
      <c r="V55" s="174" t="s">
        <v>93</v>
      </c>
      <c r="W55" s="13" t="s">
        <v>80</v>
      </c>
      <c r="X55" s="13" t="s">
        <v>189</v>
      </c>
    </row>
    <row r="56" ht="127.8" customHeight="1" spans="1:24">
      <c r="A56" s="13">
        <v>46</v>
      </c>
      <c r="B56" s="150" t="s">
        <v>259</v>
      </c>
      <c r="C56" s="151" t="s">
        <v>260</v>
      </c>
      <c r="D56" s="16" t="s">
        <v>261</v>
      </c>
      <c r="E56" s="13" t="s">
        <v>262</v>
      </c>
      <c r="F56" s="25">
        <f t="shared" ref="F56:F57" si="17">G56+SUM(L56:O56)</f>
        <v>293214.04</v>
      </c>
      <c r="G56" s="25">
        <f t="shared" ref="G56:G57" si="18">SUM(H56:K56)</f>
        <v>293214.04</v>
      </c>
      <c r="H56" s="152"/>
      <c r="I56" s="152">
        <v>293214.04</v>
      </c>
      <c r="J56" s="152"/>
      <c r="K56" s="162"/>
      <c r="L56" s="25"/>
      <c r="M56" s="163"/>
      <c r="N56" s="163"/>
      <c r="O56" s="163"/>
      <c r="P56" s="25">
        <v>267019.36</v>
      </c>
      <c r="Q56" s="25">
        <f t="shared" si="15"/>
        <v>26194.68</v>
      </c>
      <c r="R56" s="13" t="s">
        <v>75</v>
      </c>
      <c r="S56" s="13" t="s">
        <v>188</v>
      </c>
      <c r="T56" s="13" t="s">
        <v>117</v>
      </c>
      <c r="U56" s="174" t="s">
        <v>118</v>
      </c>
      <c r="V56" s="174" t="s">
        <v>93</v>
      </c>
      <c r="W56" s="13" t="s">
        <v>80</v>
      </c>
      <c r="X56" s="13" t="s">
        <v>189</v>
      </c>
    </row>
    <row r="57" ht="148.8" customHeight="1" spans="1:24">
      <c r="A57" s="13">
        <v>47</v>
      </c>
      <c r="B57" s="150" t="s">
        <v>263</v>
      </c>
      <c r="C57" s="151" t="s">
        <v>264</v>
      </c>
      <c r="D57" s="16" t="s">
        <v>265</v>
      </c>
      <c r="E57" s="13" t="s">
        <v>248</v>
      </c>
      <c r="F57" s="25">
        <f t="shared" si="17"/>
        <v>54609.05</v>
      </c>
      <c r="G57" s="25">
        <f t="shared" si="18"/>
        <v>54609.05</v>
      </c>
      <c r="H57" s="152">
        <v>54609.05</v>
      </c>
      <c r="I57" s="152"/>
      <c r="J57" s="152"/>
      <c r="K57" s="162"/>
      <c r="L57" s="25"/>
      <c r="M57" s="163"/>
      <c r="N57" s="163"/>
      <c r="O57" s="163"/>
      <c r="P57" s="25">
        <f>F57</f>
        <v>54609.05</v>
      </c>
      <c r="Q57" s="25">
        <f t="shared" si="15"/>
        <v>0</v>
      </c>
      <c r="R57" s="13" t="s">
        <v>75</v>
      </c>
      <c r="S57" s="174" t="s">
        <v>188</v>
      </c>
      <c r="T57" s="13" t="s">
        <v>117</v>
      </c>
      <c r="U57" s="174" t="s">
        <v>118</v>
      </c>
      <c r="V57" s="174" t="s">
        <v>93</v>
      </c>
      <c r="W57" s="13" t="s">
        <v>80</v>
      </c>
      <c r="X57" s="13" t="s">
        <v>189</v>
      </c>
    </row>
    <row r="58" s="120" customFormat="1" ht="24" customHeight="1" spans="1:25">
      <c r="A58" s="142" t="s">
        <v>266</v>
      </c>
      <c r="B58" s="142" t="s">
        <v>267</v>
      </c>
      <c r="C58" s="145"/>
      <c r="D58" s="148"/>
      <c r="E58" s="142"/>
      <c r="F58" s="149">
        <f>H58+I58+J58+M58+N58+O58+L58</f>
        <v>357000</v>
      </c>
      <c r="G58" s="149">
        <f>H58+I58+J58</f>
        <v>357000</v>
      </c>
      <c r="H58" s="149">
        <f t="shared" ref="H58:P58" si="19">H59+H60</f>
        <v>231902.66</v>
      </c>
      <c r="I58" s="149">
        <f t="shared" si="19"/>
        <v>96636.63</v>
      </c>
      <c r="J58" s="149">
        <f t="shared" si="19"/>
        <v>28460.71</v>
      </c>
      <c r="K58" s="149">
        <f t="shared" si="19"/>
        <v>0</v>
      </c>
      <c r="L58" s="149">
        <f t="shared" si="19"/>
        <v>0</v>
      </c>
      <c r="M58" s="149">
        <f t="shared" si="19"/>
        <v>0</v>
      </c>
      <c r="N58" s="149">
        <f t="shared" si="19"/>
        <v>0</v>
      </c>
      <c r="O58" s="149">
        <f t="shared" si="19"/>
        <v>0</v>
      </c>
      <c r="P58" s="149">
        <f t="shared" si="19"/>
        <v>357000</v>
      </c>
      <c r="Q58" s="25">
        <f t="shared" si="15"/>
        <v>0</v>
      </c>
      <c r="R58" s="142"/>
      <c r="S58" s="142"/>
      <c r="T58" s="142"/>
      <c r="U58" s="173"/>
      <c r="V58" s="174"/>
      <c r="W58" s="142"/>
      <c r="X58" s="142"/>
      <c r="Y58" s="121"/>
    </row>
    <row r="59" ht="62" spans="1:24">
      <c r="A59" s="13">
        <v>48</v>
      </c>
      <c r="B59" s="13" t="s">
        <v>268</v>
      </c>
      <c r="C59" s="156" t="s">
        <v>269</v>
      </c>
      <c r="D59" s="68" t="s">
        <v>270</v>
      </c>
      <c r="E59" s="13" t="s">
        <v>74</v>
      </c>
      <c r="F59" s="25">
        <f>G59+SUM(L59:O59)</f>
        <v>157500</v>
      </c>
      <c r="G59" s="25">
        <f t="shared" si="11"/>
        <v>157500</v>
      </c>
      <c r="H59" s="152">
        <v>157500</v>
      </c>
      <c r="I59" s="152"/>
      <c r="J59" s="152"/>
      <c r="K59" s="168"/>
      <c r="L59" s="25"/>
      <c r="M59" s="163"/>
      <c r="N59" s="163"/>
      <c r="O59" s="163"/>
      <c r="P59" s="25">
        <f>F59</f>
        <v>157500</v>
      </c>
      <c r="Q59" s="25">
        <f t="shared" si="15"/>
        <v>0</v>
      </c>
      <c r="R59" s="13" t="s">
        <v>271</v>
      </c>
      <c r="S59" s="13" t="s">
        <v>130</v>
      </c>
      <c r="T59" s="150" t="s">
        <v>252</v>
      </c>
      <c r="U59" s="174" t="s">
        <v>253</v>
      </c>
      <c r="V59" s="174" t="s">
        <v>93</v>
      </c>
      <c r="W59" s="13" t="s">
        <v>272</v>
      </c>
      <c r="X59" s="13" t="s">
        <v>143</v>
      </c>
    </row>
    <row r="60" ht="77.5" spans="1:24">
      <c r="A60" s="13">
        <v>49</v>
      </c>
      <c r="B60" s="13" t="s">
        <v>273</v>
      </c>
      <c r="C60" s="156" t="s">
        <v>269</v>
      </c>
      <c r="D60" s="68" t="s">
        <v>274</v>
      </c>
      <c r="E60" s="13" t="s">
        <v>275</v>
      </c>
      <c r="F60" s="25">
        <f t="shared" ref="F60" si="20">G60+SUM(L60:O60)</f>
        <v>199500</v>
      </c>
      <c r="G60" s="25">
        <f t="shared" si="11"/>
        <v>199500</v>
      </c>
      <c r="H60" s="152">
        <v>74402.66</v>
      </c>
      <c r="I60" s="152">
        <v>96636.63</v>
      </c>
      <c r="J60" s="152">
        <v>28460.71</v>
      </c>
      <c r="K60" s="168"/>
      <c r="L60" s="25"/>
      <c r="M60" s="163"/>
      <c r="N60" s="25"/>
      <c r="O60" s="163"/>
      <c r="P60" s="25">
        <f>F60</f>
        <v>199500</v>
      </c>
      <c r="Q60" s="25">
        <f t="shared" si="15"/>
        <v>0</v>
      </c>
      <c r="R60" s="13" t="s">
        <v>271</v>
      </c>
      <c r="S60" s="13" t="s">
        <v>130</v>
      </c>
      <c r="T60" s="150" t="s">
        <v>252</v>
      </c>
      <c r="U60" s="174" t="s">
        <v>253</v>
      </c>
      <c r="V60" s="174" t="s">
        <v>93</v>
      </c>
      <c r="W60" s="13" t="s">
        <v>272</v>
      </c>
      <c r="X60" s="13" t="s">
        <v>143</v>
      </c>
    </row>
    <row r="61" ht="36.6" customHeight="1" spans="2:24">
      <c r="B61" s="130" t="s">
        <v>276</v>
      </c>
      <c r="J61" s="169"/>
      <c r="K61" s="169"/>
      <c r="L61" s="169"/>
      <c r="X61" s="175"/>
    </row>
  </sheetData>
  <autoFilter ref="A7:Y61">
    <extLst/>
  </autoFilter>
  <mergeCells count="28">
    <mergeCell ref="A1:C1"/>
    <mergeCell ref="A2:X2"/>
    <mergeCell ref="A3:B3"/>
    <mergeCell ref="U3:X3"/>
    <mergeCell ref="F4:O4"/>
    <mergeCell ref="T4:V4"/>
    <mergeCell ref="G5:O5"/>
    <mergeCell ref="G6:K6"/>
    <mergeCell ref="A8:B8"/>
    <mergeCell ref="A4:A7"/>
    <mergeCell ref="B4:B7"/>
    <mergeCell ref="C4:C7"/>
    <mergeCell ref="D4:D7"/>
    <mergeCell ref="E4:E7"/>
    <mergeCell ref="F5:F7"/>
    <mergeCell ref="L6:L7"/>
    <mergeCell ref="M6:M7"/>
    <mergeCell ref="N6:N7"/>
    <mergeCell ref="O6:O7"/>
    <mergeCell ref="P4:P7"/>
    <mergeCell ref="Q4:Q7"/>
    <mergeCell ref="R4:R7"/>
    <mergeCell ref="S4:S7"/>
    <mergeCell ref="T5:T7"/>
    <mergeCell ref="U5:U7"/>
    <mergeCell ref="V5:V7"/>
    <mergeCell ref="W4:W7"/>
    <mergeCell ref="X4:X7"/>
  </mergeCells>
  <pageMargins left="0.708661417322835" right="0.708661417322835" top="0.748031496062992" bottom="0.748031496062992" header="0.31496062992126" footer="0.31496062992126"/>
  <pageSetup paperSize="9" scale="10" orientation="landscape"/>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E56"/>
  <sheetViews>
    <sheetView tabSelected="1" view="pageBreakPreview" zoomScale="55" zoomScaleNormal="55" topLeftCell="D1" workbookViewId="0">
      <pane xSplit="5" ySplit="8" topLeftCell="I12" activePane="bottomRight" state="frozen"/>
      <selection/>
      <selection pane="topRight"/>
      <selection pane="bottomLeft"/>
      <selection pane="bottomRight" activeCell="N21" sqref="N21"/>
    </sheetView>
  </sheetViews>
  <sheetFormatPr defaultColWidth="9" defaultRowHeight="14"/>
  <cols>
    <col min="1" max="3" width="12" style="1" hidden="1" customWidth="1"/>
    <col min="4" max="4" width="5.33333333333333" style="1" customWidth="1"/>
    <col min="5" max="5" width="22.775" style="1" customWidth="1"/>
    <col min="6" max="7" width="10.8833333333333" style="2" customWidth="1"/>
    <col min="8" max="8" width="37.6666666666667" style="1" customWidth="1"/>
    <col min="9" max="10" width="9.775" style="2" customWidth="1"/>
    <col min="11" max="11" width="66.4416666666667" style="49" customWidth="1"/>
    <col min="12" max="12" width="10.3333333333333" style="2" customWidth="1"/>
    <col min="13" max="13" width="10" style="2" customWidth="1"/>
    <col min="14" max="14" width="11.8833333333333" style="2" customWidth="1"/>
    <col min="15" max="15" width="18" style="1" customWidth="1"/>
    <col min="16" max="16" width="18.775" style="1" customWidth="1"/>
    <col min="17" max="17" width="12.4416666666667" style="1" customWidth="1"/>
    <col min="18" max="18" width="12" style="1" customWidth="1"/>
    <col min="19" max="19" width="17.1083333333333" style="1" customWidth="1"/>
    <col min="20" max="20" width="6" style="1" customWidth="1"/>
    <col min="21" max="21" width="5.33333333333333" style="1" customWidth="1"/>
    <col min="22" max="22" width="7.10833333333333" style="1" customWidth="1"/>
    <col min="23" max="23" width="12" style="1" customWidth="1"/>
    <col min="24" max="24" width="13.8833333333333" style="1" customWidth="1"/>
    <col min="25" max="25" width="5.88333333333333" style="1" customWidth="1"/>
    <col min="26" max="26" width="9.10833333333333" style="1" customWidth="1"/>
    <col min="27" max="28" width="4.66666666666667" style="1" customWidth="1"/>
    <col min="29" max="29" width="34.2166666666667" style="1" customWidth="1"/>
    <col min="30" max="30" width="11.2166666666667" style="1" customWidth="1"/>
    <col min="31" max="31" width="12.6666666666667" style="1" customWidth="1"/>
    <col min="32" max="16384" width="9" style="1"/>
  </cols>
  <sheetData>
    <row r="1" ht="18.75" customHeight="1" spans="1:31">
      <c r="A1" s="50"/>
      <c r="B1" s="50"/>
      <c r="C1" s="50"/>
      <c r="D1" s="51" t="s">
        <v>277</v>
      </c>
      <c r="E1" s="51"/>
      <c r="F1" s="52"/>
      <c r="G1" s="52"/>
      <c r="H1" s="53"/>
      <c r="I1" s="52"/>
      <c r="J1" s="52"/>
      <c r="K1" s="75"/>
      <c r="L1" s="76"/>
      <c r="M1" s="76"/>
      <c r="N1" s="76"/>
      <c r="O1" s="77"/>
      <c r="P1" s="53"/>
      <c r="Q1" s="53"/>
      <c r="R1" s="53"/>
      <c r="S1" s="97"/>
      <c r="T1" s="53"/>
      <c r="U1" s="53"/>
      <c r="V1" s="53"/>
      <c r="W1" s="53"/>
      <c r="X1" s="53"/>
      <c r="Y1" s="53"/>
      <c r="Z1" s="53"/>
      <c r="AA1" s="53"/>
      <c r="AB1" s="53"/>
      <c r="AC1" s="53"/>
      <c r="AD1" s="116"/>
      <c r="AE1" s="35"/>
    </row>
    <row r="2" ht="24" customHeight="1" spans="1:29">
      <c r="A2" s="50"/>
      <c r="B2" s="50"/>
      <c r="C2" s="50"/>
      <c r="D2" s="54" t="s">
        <v>278</v>
      </c>
      <c r="E2" s="54"/>
      <c r="F2" s="54"/>
      <c r="G2" s="54"/>
      <c r="H2" s="54"/>
      <c r="I2" s="54"/>
      <c r="J2" s="54"/>
      <c r="K2" s="54"/>
      <c r="L2" s="54"/>
      <c r="M2" s="54"/>
      <c r="N2" s="54"/>
      <c r="O2" s="54"/>
      <c r="P2" s="54"/>
      <c r="Q2" s="54"/>
      <c r="R2" s="54"/>
      <c r="S2" s="54"/>
      <c r="T2" s="54"/>
      <c r="U2" s="54"/>
      <c r="V2" s="54"/>
      <c r="W2" s="54"/>
      <c r="X2" s="54"/>
      <c r="Y2" s="54"/>
      <c r="Z2" s="54"/>
      <c r="AA2" s="54"/>
      <c r="AB2" s="54"/>
      <c r="AC2" s="54"/>
    </row>
    <row r="3" ht="33.75" customHeight="1" spans="1:29">
      <c r="A3" s="50"/>
      <c r="B3" s="50"/>
      <c r="C3" s="50"/>
      <c r="D3" s="55" t="s">
        <v>2</v>
      </c>
      <c r="E3" s="55" t="s">
        <v>279</v>
      </c>
      <c r="F3" s="56" t="s">
        <v>280</v>
      </c>
      <c r="G3" s="56" t="s">
        <v>281</v>
      </c>
      <c r="H3" s="55" t="s">
        <v>282</v>
      </c>
      <c r="I3" s="55" t="s">
        <v>283</v>
      </c>
      <c r="J3" s="55"/>
      <c r="K3" s="56" t="s">
        <v>284</v>
      </c>
      <c r="L3" s="55" t="s">
        <v>285</v>
      </c>
      <c r="M3" s="55" t="s">
        <v>286</v>
      </c>
      <c r="N3" s="55" t="s">
        <v>287</v>
      </c>
      <c r="O3" s="55" t="s">
        <v>288</v>
      </c>
      <c r="P3" s="55"/>
      <c r="Q3" s="55"/>
      <c r="R3" s="55"/>
      <c r="S3" s="56" t="s">
        <v>289</v>
      </c>
      <c r="T3" s="55" t="s">
        <v>290</v>
      </c>
      <c r="U3" s="55" t="s">
        <v>291</v>
      </c>
      <c r="V3" s="55"/>
      <c r="W3" s="55"/>
      <c r="X3" s="55"/>
      <c r="Y3" s="55" t="s">
        <v>292</v>
      </c>
      <c r="Z3" s="55"/>
      <c r="AA3" s="55" t="s">
        <v>293</v>
      </c>
      <c r="AB3" s="55"/>
      <c r="AC3" s="55" t="s">
        <v>294</v>
      </c>
    </row>
    <row r="4" ht="46.5" customHeight="1" spans="1:29">
      <c r="A4" s="50"/>
      <c r="B4" s="50"/>
      <c r="C4" s="50"/>
      <c r="D4" s="56"/>
      <c r="E4" s="56"/>
      <c r="F4" s="57"/>
      <c r="G4" s="57"/>
      <c r="H4" s="56"/>
      <c r="I4" s="57" t="s">
        <v>295</v>
      </c>
      <c r="J4" s="57" t="s">
        <v>296</v>
      </c>
      <c r="K4" s="57"/>
      <c r="L4" s="56"/>
      <c r="M4" s="56"/>
      <c r="N4" s="56"/>
      <c r="O4" s="55" t="s">
        <v>57</v>
      </c>
      <c r="P4" s="78" t="s">
        <v>297</v>
      </c>
      <c r="Q4" s="78" t="s">
        <v>63</v>
      </c>
      <c r="R4" s="55" t="s">
        <v>298</v>
      </c>
      <c r="S4" s="98"/>
      <c r="T4" s="55" t="s">
        <v>299</v>
      </c>
      <c r="U4" s="55" t="s">
        <v>300</v>
      </c>
      <c r="V4" s="55" t="s">
        <v>301</v>
      </c>
      <c r="W4" s="55" t="s">
        <v>302</v>
      </c>
      <c r="X4" s="55" t="s">
        <v>303</v>
      </c>
      <c r="Y4" s="55" t="s">
        <v>304</v>
      </c>
      <c r="Z4" s="55" t="s">
        <v>305</v>
      </c>
      <c r="AA4" s="55" t="s">
        <v>306</v>
      </c>
      <c r="AB4" s="55" t="s">
        <v>307</v>
      </c>
      <c r="AC4" s="55"/>
    </row>
    <row r="5" ht="24" customHeight="1" spans="1:29">
      <c r="A5" s="50"/>
      <c r="B5" s="50"/>
      <c r="C5" s="50"/>
      <c r="D5" s="55" t="s">
        <v>57</v>
      </c>
      <c r="E5" s="55"/>
      <c r="F5" s="55"/>
      <c r="G5" s="55"/>
      <c r="H5" s="55"/>
      <c r="I5" s="55"/>
      <c r="J5" s="55"/>
      <c r="K5" s="55"/>
      <c r="L5" s="55"/>
      <c r="M5" s="55"/>
      <c r="N5" s="55"/>
      <c r="O5" s="79">
        <f>SUM(P5:R5)</f>
        <v>23883000</v>
      </c>
      <c r="P5" s="80">
        <f>P6+P7+P8</f>
        <v>23883000</v>
      </c>
      <c r="Q5" s="80">
        <f t="shared" ref="Q5:R5" si="0">Q6+Q7+Q8</f>
        <v>0</v>
      </c>
      <c r="R5" s="80">
        <f t="shared" si="0"/>
        <v>0</v>
      </c>
      <c r="S5" s="99">
        <f>O5</f>
        <v>23883000</v>
      </c>
      <c r="T5" s="55"/>
      <c r="U5" s="55"/>
      <c r="V5" s="55"/>
      <c r="W5" s="55"/>
      <c r="X5" s="55"/>
      <c r="Y5" s="55"/>
      <c r="Z5" s="55"/>
      <c r="AA5" s="55"/>
      <c r="AB5" s="55"/>
      <c r="AC5" s="55"/>
    </row>
    <row r="6" ht="24" customHeight="1" spans="1:29">
      <c r="A6" s="50"/>
      <c r="B6" s="50"/>
      <c r="C6" s="50"/>
      <c r="D6" s="55" t="s">
        <v>308</v>
      </c>
      <c r="E6" s="55"/>
      <c r="F6" s="55"/>
      <c r="G6" s="55"/>
      <c r="H6" s="55"/>
      <c r="I6" s="55"/>
      <c r="J6" s="55"/>
      <c r="K6" s="55"/>
      <c r="L6" s="55"/>
      <c r="M6" s="55"/>
      <c r="N6" s="55"/>
      <c r="O6" s="79">
        <f>SUM(P6:R6)</f>
        <v>12935966.59</v>
      </c>
      <c r="P6" s="80">
        <f>SUMIFS(P:P,I:I,"经营性资产")</f>
        <v>12935966.59</v>
      </c>
      <c r="Q6" s="80">
        <f>SUMIFS(Q:Q,I:I,"经营性资产")</f>
        <v>0</v>
      </c>
      <c r="R6" s="80">
        <f>SUMIFS(R:R,I:I,"经营性资产")</f>
        <v>0</v>
      </c>
      <c r="S6" s="99">
        <f>O6</f>
        <v>12935966.59</v>
      </c>
      <c r="T6" s="55"/>
      <c r="U6" s="55"/>
      <c r="V6" s="55"/>
      <c r="W6" s="55"/>
      <c r="X6" s="55"/>
      <c r="Y6" s="55"/>
      <c r="Z6" s="55"/>
      <c r="AA6" s="55"/>
      <c r="AB6" s="55"/>
      <c r="AC6" s="55"/>
    </row>
    <row r="7" ht="24" customHeight="1" spans="1:29">
      <c r="A7" s="50"/>
      <c r="B7" s="50"/>
      <c r="C7" s="50"/>
      <c r="D7" s="55" t="s">
        <v>309</v>
      </c>
      <c r="E7" s="55"/>
      <c r="F7" s="55"/>
      <c r="G7" s="55"/>
      <c r="H7" s="55"/>
      <c r="I7" s="55"/>
      <c r="J7" s="55"/>
      <c r="K7" s="55"/>
      <c r="L7" s="55"/>
      <c r="M7" s="55"/>
      <c r="N7" s="55"/>
      <c r="O7" s="79">
        <f>SUM(P7:R7)</f>
        <v>9868185.41</v>
      </c>
      <c r="P7" s="80">
        <f>SUMIFS(P:P,I:I,"公益性资产")</f>
        <v>9868185.41</v>
      </c>
      <c r="Q7" s="80">
        <f>SUMIFS(Q:Q,I:I,"公益性资产")</f>
        <v>0</v>
      </c>
      <c r="R7" s="80">
        <f>SUMIFS(R:R,I:I,"公益性资产")</f>
        <v>0</v>
      </c>
      <c r="S7" s="99">
        <f>O7</f>
        <v>9868185.41</v>
      </c>
      <c r="T7" s="55"/>
      <c r="U7" s="55"/>
      <c r="V7" s="55"/>
      <c r="W7" s="55"/>
      <c r="X7" s="55"/>
      <c r="Y7" s="55"/>
      <c r="Z7" s="55"/>
      <c r="AA7" s="55"/>
      <c r="AB7" s="55"/>
      <c r="AC7" s="55"/>
    </row>
    <row r="8" s="46" customFormat="1" ht="24" customHeight="1" spans="1:29">
      <c r="A8" s="58"/>
      <c r="B8" s="58"/>
      <c r="C8" s="58"/>
      <c r="D8" s="55" t="s">
        <v>310</v>
      </c>
      <c r="E8" s="55"/>
      <c r="F8" s="55"/>
      <c r="G8" s="55"/>
      <c r="H8" s="55"/>
      <c r="I8" s="55"/>
      <c r="J8" s="55"/>
      <c r="K8" s="55"/>
      <c r="L8" s="55"/>
      <c r="M8" s="55"/>
      <c r="N8" s="55"/>
      <c r="O8" s="79">
        <f>SUM(P8:R8)</f>
        <v>1078848</v>
      </c>
      <c r="P8" s="80">
        <f>SUMIFS(P:P,I:I,"到户类资产")</f>
        <v>1078848</v>
      </c>
      <c r="Q8" s="80">
        <f>SUMIFS(Q:Q,I:I,"到户类资产")</f>
        <v>0</v>
      </c>
      <c r="R8" s="80">
        <f>SUMIFS(R:R,I:I,"到户类资产")</f>
        <v>0</v>
      </c>
      <c r="S8" s="99">
        <f>O8</f>
        <v>1078848</v>
      </c>
      <c r="T8" s="55"/>
      <c r="U8" s="55"/>
      <c r="V8" s="55"/>
      <c r="W8" s="55"/>
      <c r="X8" s="55"/>
      <c r="Y8" s="55"/>
      <c r="Z8" s="55"/>
      <c r="AA8" s="55"/>
      <c r="AB8" s="55"/>
      <c r="AC8" s="55"/>
    </row>
    <row r="9" ht="79.05" customHeight="1" spans="1:29">
      <c r="A9" s="11" t="s">
        <v>309</v>
      </c>
      <c r="B9" s="11" t="s">
        <v>308</v>
      </c>
      <c r="C9" s="11" t="s">
        <v>310</v>
      </c>
      <c r="D9" s="15">
        <v>1</v>
      </c>
      <c r="E9" s="59" t="s">
        <v>71</v>
      </c>
      <c r="F9" s="15" t="s">
        <v>77</v>
      </c>
      <c r="G9" s="59" t="s">
        <v>77</v>
      </c>
      <c r="H9" s="60" t="s">
        <v>311</v>
      </c>
      <c r="I9" s="15" t="s">
        <v>308</v>
      </c>
      <c r="J9" s="15" t="s">
        <v>312</v>
      </c>
      <c r="K9" s="61" t="s">
        <v>313</v>
      </c>
      <c r="L9" s="45" t="s">
        <v>314</v>
      </c>
      <c r="M9" s="59" t="s">
        <v>315</v>
      </c>
      <c r="N9" s="59" t="s">
        <v>72</v>
      </c>
      <c r="O9" s="81">
        <f t="shared" ref="O9:O22" si="1">SUM(P9:R9)</f>
        <v>800000</v>
      </c>
      <c r="P9" s="82">
        <v>800000</v>
      </c>
      <c r="Q9" s="100"/>
      <c r="R9" s="88"/>
      <c r="S9" s="101">
        <f>P9</f>
        <v>800000</v>
      </c>
      <c r="T9" s="15" t="s">
        <v>272</v>
      </c>
      <c r="U9" s="15" t="s">
        <v>80</v>
      </c>
      <c r="V9" s="15" t="s">
        <v>316</v>
      </c>
      <c r="W9" s="15" t="s">
        <v>317</v>
      </c>
      <c r="X9" s="15" t="s">
        <v>318</v>
      </c>
      <c r="Y9" s="15" t="s">
        <v>319</v>
      </c>
      <c r="Z9" s="15" t="s">
        <v>317</v>
      </c>
      <c r="AA9" s="15" t="s">
        <v>320</v>
      </c>
      <c r="AB9" s="15" t="s">
        <v>320</v>
      </c>
      <c r="AC9" s="15"/>
    </row>
    <row r="10" ht="78.45" customHeight="1" spans="1:29">
      <c r="A10" s="11" t="s">
        <v>321</v>
      </c>
      <c r="B10" s="11" t="s">
        <v>312</v>
      </c>
      <c r="C10" s="11" t="s">
        <v>322</v>
      </c>
      <c r="D10" s="15">
        <v>2</v>
      </c>
      <c r="E10" s="59" t="s">
        <v>82</v>
      </c>
      <c r="F10" s="15" t="s">
        <v>77</v>
      </c>
      <c r="G10" s="59" t="s">
        <v>77</v>
      </c>
      <c r="H10" s="60" t="s">
        <v>323</v>
      </c>
      <c r="I10" s="15" t="s">
        <v>308</v>
      </c>
      <c r="J10" s="15" t="s">
        <v>312</v>
      </c>
      <c r="K10" s="61" t="s">
        <v>324</v>
      </c>
      <c r="L10" s="45" t="s">
        <v>325</v>
      </c>
      <c r="M10" s="59" t="s">
        <v>326</v>
      </c>
      <c r="N10" s="59" t="s">
        <v>83</v>
      </c>
      <c r="O10" s="81">
        <f t="shared" si="1"/>
        <v>1120000</v>
      </c>
      <c r="P10" s="82">
        <v>1120000</v>
      </c>
      <c r="Q10" s="100"/>
      <c r="R10" s="88"/>
      <c r="S10" s="101">
        <f>P10</f>
        <v>1120000</v>
      </c>
      <c r="T10" s="15" t="s">
        <v>272</v>
      </c>
      <c r="U10" s="15" t="s">
        <v>80</v>
      </c>
      <c r="V10" s="15" t="s">
        <v>316</v>
      </c>
      <c r="W10" s="15" t="s">
        <v>317</v>
      </c>
      <c r="X10" s="15" t="s">
        <v>318</v>
      </c>
      <c r="Y10" s="15" t="s">
        <v>319</v>
      </c>
      <c r="Z10" s="15" t="s">
        <v>317</v>
      </c>
      <c r="AA10" s="15" t="s">
        <v>320</v>
      </c>
      <c r="AB10" s="15" t="s">
        <v>320</v>
      </c>
      <c r="AC10" s="15"/>
    </row>
    <row r="11" ht="75" customHeight="1" spans="1:29">
      <c r="A11" s="11" t="s">
        <v>327</v>
      </c>
      <c r="B11" s="11" t="s">
        <v>328</v>
      </c>
      <c r="C11" s="11" t="s">
        <v>329</v>
      </c>
      <c r="D11" s="15">
        <v>3</v>
      </c>
      <c r="E11" s="59" t="s">
        <v>85</v>
      </c>
      <c r="F11" s="15" t="s">
        <v>77</v>
      </c>
      <c r="G11" s="59" t="s">
        <v>77</v>
      </c>
      <c r="H11" s="60" t="s">
        <v>330</v>
      </c>
      <c r="I11" s="15" t="s">
        <v>308</v>
      </c>
      <c r="J11" s="15" t="s">
        <v>312</v>
      </c>
      <c r="K11" s="61" t="s">
        <v>331</v>
      </c>
      <c r="L11" s="45" t="s">
        <v>332</v>
      </c>
      <c r="M11" s="59" t="s">
        <v>333</v>
      </c>
      <c r="N11" s="59" t="s">
        <v>86</v>
      </c>
      <c r="O11" s="81">
        <f t="shared" si="1"/>
        <v>753000</v>
      </c>
      <c r="P11" s="82">
        <v>753000</v>
      </c>
      <c r="Q11" s="100"/>
      <c r="R11" s="88"/>
      <c r="S11" s="101">
        <f>P11</f>
        <v>753000</v>
      </c>
      <c r="T11" s="15" t="s">
        <v>272</v>
      </c>
      <c r="U11" s="15" t="s">
        <v>80</v>
      </c>
      <c r="V11" s="15" t="s">
        <v>316</v>
      </c>
      <c r="W11" s="15" t="s">
        <v>317</v>
      </c>
      <c r="X11" s="15" t="s">
        <v>318</v>
      </c>
      <c r="Y11" s="15" t="s">
        <v>319</v>
      </c>
      <c r="Z11" s="15" t="s">
        <v>317</v>
      </c>
      <c r="AA11" s="15" t="s">
        <v>320</v>
      </c>
      <c r="AB11" s="15" t="s">
        <v>320</v>
      </c>
      <c r="AC11" s="15"/>
    </row>
    <row r="12" ht="168.6" customHeight="1" spans="1:29">
      <c r="A12" s="11" t="s">
        <v>334</v>
      </c>
      <c r="B12" s="11" t="s">
        <v>335</v>
      </c>
      <c r="C12" s="11" t="s">
        <v>336</v>
      </c>
      <c r="D12" s="15">
        <v>4</v>
      </c>
      <c r="E12" s="59" t="s">
        <v>88</v>
      </c>
      <c r="F12" s="15" t="s">
        <v>77</v>
      </c>
      <c r="G12" s="59" t="s">
        <v>77</v>
      </c>
      <c r="H12" s="60" t="s">
        <v>337</v>
      </c>
      <c r="I12" s="15" t="s">
        <v>308</v>
      </c>
      <c r="J12" s="15" t="s">
        <v>328</v>
      </c>
      <c r="K12" s="61" t="s">
        <v>338</v>
      </c>
      <c r="L12" s="45" t="s">
        <v>339</v>
      </c>
      <c r="M12" s="59" t="s">
        <v>315</v>
      </c>
      <c r="N12" s="59" t="s">
        <v>89</v>
      </c>
      <c r="O12" s="81">
        <f t="shared" si="1"/>
        <v>418640.92</v>
      </c>
      <c r="P12" s="82">
        <v>418640.92</v>
      </c>
      <c r="Q12" s="100"/>
      <c r="R12" s="88"/>
      <c r="S12" s="101">
        <f>O12</f>
        <v>418640.92</v>
      </c>
      <c r="T12" s="15" t="s">
        <v>80</v>
      </c>
      <c r="U12" s="15" t="s">
        <v>80</v>
      </c>
      <c r="V12" s="15" t="s">
        <v>316</v>
      </c>
      <c r="W12" s="15" t="s">
        <v>340</v>
      </c>
      <c r="X12" s="45" t="s">
        <v>341</v>
      </c>
      <c r="Y12" s="15" t="s">
        <v>319</v>
      </c>
      <c r="Z12" s="15" t="s">
        <v>340</v>
      </c>
      <c r="AA12" s="15" t="s">
        <v>320</v>
      </c>
      <c r="AB12" s="15" t="s">
        <v>320</v>
      </c>
      <c r="AC12" s="68" t="s">
        <v>342</v>
      </c>
    </row>
    <row r="13" ht="160.8" customHeight="1" spans="1:29">
      <c r="A13" s="11" t="s">
        <v>343</v>
      </c>
      <c r="B13" s="11" t="s">
        <v>344</v>
      </c>
      <c r="C13" s="11"/>
      <c r="D13" s="15">
        <v>5</v>
      </c>
      <c r="E13" s="59" t="s">
        <v>94</v>
      </c>
      <c r="F13" s="15" t="s">
        <v>77</v>
      </c>
      <c r="G13" s="59" t="s">
        <v>77</v>
      </c>
      <c r="H13" s="60" t="s">
        <v>345</v>
      </c>
      <c r="I13" s="15" t="s">
        <v>308</v>
      </c>
      <c r="J13" s="15" t="s">
        <v>346</v>
      </c>
      <c r="K13" s="61" t="s">
        <v>347</v>
      </c>
      <c r="L13" s="45" t="s">
        <v>348</v>
      </c>
      <c r="M13" s="59" t="s">
        <v>191</v>
      </c>
      <c r="N13" s="59" t="s">
        <v>95</v>
      </c>
      <c r="O13" s="81">
        <f t="shared" si="1"/>
        <v>1188464.66</v>
      </c>
      <c r="P13" s="82">
        <v>1188464.66</v>
      </c>
      <c r="Q13" s="100"/>
      <c r="R13" s="88"/>
      <c r="S13" s="101">
        <f>P13</f>
        <v>1188464.66</v>
      </c>
      <c r="T13" s="15" t="s">
        <v>80</v>
      </c>
      <c r="U13" s="15" t="s">
        <v>80</v>
      </c>
      <c r="V13" s="15" t="s">
        <v>349</v>
      </c>
      <c r="W13" s="15" t="s">
        <v>191</v>
      </c>
      <c r="X13" s="102" t="s">
        <v>350</v>
      </c>
      <c r="Y13" s="15" t="s">
        <v>351</v>
      </c>
      <c r="Z13" s="15" t="s">
        <v>191</v>
      </c>
      <c r="AA13" s="15" t="s">
        <v>320</v>
      </c>
      <c r="AB13" s="15" t="s">
        <v>320</v>
      </c>
      <c r="AC13" s="61" t="s">
        <v>352</v>
      </c>
    </row>
    <row r="14" ht="213.6" customHeight="1" spans="1:29">
      <c r="A14" s="11" t="s">
        <v>353</v>
      </c>
      <c r="B14" s="11" t="s">
        <v>354</v>
      </c>
      <c r="C14" s="11"/>
      <c r="D14" s="15">
        <v>6</v>
      </c>
      <c r="E14" s="59" t="s">
        <v>99</v>
      </c>
      <c r="F14" s="15" t="s">
        <v>77</v>
      </c>
      <c r="G14" s="15" t="s">
        <v>77</v>
      </c>
      <c r="H14" s="61" t="s">
        <v>355</v>
      </c>
      <c r="I14" s="15" t="s">
        <v>308</v>
      </c>
      <c r="J14" s="15" t="s">
        <v>312</v>
      </c>
      <c r="K14" s="83" t="s">
        <v>356</v>
      </c>
      <c r="L14" s="45" t="s">
        <v>357</v>
      </c>
      <c r="M14" s="59" t="s">
        <v>326</v>
      </c>
      <c r="N14" s="59" t="s">
        <v>326</v>
      </c>
      <c r="O14" s="81">
        <f t="shared" si="1"/>
        <v>973044</v>
      </c>
      <c r="P14" s="82">
        <v>973044</v>
      </c>
      <c r="Q14" s="100">
        <f>Q36+Q37+Q38+Q42+Q52+Q53+Q54+Q55+Q56+Q57+Q58+Q59+Q60+Q61+Q62+Q63+Q64+Q65+Q66+Q67+Q68</f>
        <v>0</v>
      </c>
      <c r="R14" s="88">
        <f>R36+R37+R38+R42+R52+R53+R54+R55+R56+R57+R58+R59+R60+R61+R62+R63+R64+R65+R66+R67+R68</f>
        <v>0</v>
      </c>
      <c r="S14" s="103">
        <f>O14</f>
        <v>973044</v>
      </c>
      <c r="T14" s="15" t="s">
        <v>80</v>
      </c>
      <c r="U14" s="69" t="s">
        <v>80</v>
      </c>
      <c r="V14" s="67" t="s">
        <v>316</v>
      </c>
      <c r="W14" s="67" t="s">
        <v>358</v>
      </c>
      <c r="X14" s="15" t="s">
        <v>359</v>
      </c>
      <c r="Y14" s="69" t="s">
        <v>360</v>
      </c>
      <c r="Z14" s="15" t="s">
        <v>358</v>
      </c>
      <c r="AA14" s="15" t="s">
        <v>320</v>
      </c>
      <c r="AB14" s="15" t="s">
        <v>320</v>
      </c>
      <c r="AC14" s="62"/>
    </row>
    <row r="15" ht="70.8" customHeight="1" spans="1:29">
      <c r="A15" s="11" t="s">
        <v>361</v>
      </c>
      <c r="B15" s="11" t="s">
        <v>346</v>
      </c>
      <c r="C15" s="11"/>
      <c r="D15" s="15">
        <v>7</v>
      </c>
      <c r="E15" s="59" t="s">
        <v>105</v>
      </c>
      <c r="F15" s="15" t="s">
        <v>108</v>
      </c>
      <c r="G15" s="15" t="s">
        <v>108</v>
      </c>
      <c r="H15" s="60" t="s">
        <v>362</v>
      </c>
      <c r="I15" s="15" t="s">
        <v>308</v>
      </c>
      <c r="J15" s="15" t="s">
        <v>312</v>
      </c>
      <c r="K15" s="61" t="s">
        <v>363</v>
      </c>
      <c r="L15" s="45" t="s">
        <v>364</v>
      </c>
      <c r="M15" s="59" t="s">
        <v>365</v>
      </c>
      <c r="N15" s="59" t="s">
        <v>106</v>
      </c>
      <c r="O15" s="81">
        <f t="shared" si="1"/>
        <v>50000</v>
      </c>
      <c r="P15" s="82">
        <v>50000</v>
      </c>
      <c r="Q15" s="100"/>
      <c r="R15" s="88"/>
      <c r="S15" s="101">
        <f>O15</f>
        <v>50000</v>
      </c>
      <c r="T15" s="15" t="s">
        <v>80</v>
      </c>
      <c r="U15" s="15" t="s">
        <v>80</v>
      </c>
      <c r="V15" s="15" t="s">
        <v>366</v>
      </c>
      <c r="W15" s="15" t="s">
        <v>367</v>
      </c>
      <c r="X15" s="15" t="s">
        <v>368</v>
      </c>
      <c r="Y15" s="15" t="s">
        <v>360</v>
      </c>
      <c r="Z15" s="15" t="s">
        <v>365</v>
      </c>
      <c r="AA15" s="15" t="s">
        <v>320</v>
      </c>
      <c r="AB15" s="15" t="s">
        <v>320</v>
      </c>
      <c r="AC15" s="15"/>
    </row>
    <row r="16" ht="70.95" customHeight="1" spans="1:29">
      <c r="A16" s="11" t="s">
        <v>369</v>
      </c>
      <c r="B16" s="11" t="s">
        <v>370</v>
      </c>
      <c r="C16" s="11"/>
      <c r="D16" s="15">
        <v>8</v>
      </c>
      <c r="E16" s="62" t="s">
        <v>110</v>
      </c>
      <c r="F16" s="15" t="s">
        <v>108</v>
      </c>
      <c r="G16" s="15" t="s">
        <v>108</v>
      </c>
      <c r="H16" s="62" t="s">
        <v>371</v>
      </c>
      <c r="I16" s="15" t="s">
        <v>308</v>
      </c>
      <c r="J16" s="15" t="s">
        <v>312</v>
      </c>
      <c r="K16" s="61" t="s">
        <v>372</v>
      </c>
      <c r="L16" s="45" t="s">
        <v>373</v>
      </c>
      <c r="M16" s="59" t="s">
        <v>374</v>
      </c>
      <c r="N16" s="59" t="s">
        <v>111</v>
      </c>
      <c r="O16" s="81">
        <f t="shared" si="1"/>
        <v>494160</v>
      </c>
      <c r="P16" s="82">
        <v>494160</v>
      </c>
      <c r="Q16" s="100"/>
      <c r="R16" s="88"/>
      <c r="S16" s="101">
        <f>O16</f>
        <v>494160</v>
      </c>
      <c r="T16" s="15" t="s">
        <v>80</v>
      </c>
      <c r="U16" s="15" t="s">
        <v>80</v>
      </c>
      <c r="V16" s="15" t="s">
        <v>366</v>
      </c>
      <c r="W16" s="15" t="s">
        <v>375</v>
      </c>
      <c r="X16" s="15" t="s">
        <v>368</v>
      </c>
      <c r="Y16" s="15" t="s">
        <v>360</v>
      </c>
      <c r="Z16" s="15" t="s">
        <v>365</v>
      </c>
      <c r="AA16" s="15" t="s">
        <v>320</v>
      </c>
      <c r="AB16" s="15" t="s">
        <v>320</v>
      </c>
      <c r="AC16" s="61" t="s">
        <v>376</v>
      </c>
    </row>
    <row r="17" ht="62" spans="1:29">
      <c r="A17" s="11" t="s">
        <v>377</v>
      </c>
      <c r="B17" s="11" t="s">
        <v>378</v>
      </c>
      <c r="C17" s="11"/>
      <c r="D17" s="15">
        <v>9</v>
      </c>
      <c r="E17" s="62" t="s">
        <v>113</v>
      </c>
      <c r="F17" s="15" t="s">
        <v>117</v>
      </c>
      <c r="G17" s="59" t="s">
        <v>117</v>
      </c>
      <c r="H17" s="62" t="s">
        <v>379</v>
      </c>
      <c r="I17" s="15" t="s">
        <v>308</v>
      </c>
      <c r="J17" s="15" t="s">
        <v>312</v>
      </c>
      <c r="K17" s="61" t="s">
        <v>380</v>
      </c>
      <c r="L17" s="45" t="s">
        <v>381</v>
      </c>
      <c r="M17" s="59" t="s">
        <v>382</v>
      </c>
      <c r="N17" s="59" t="s">
        <v>114</v>
      </c>
      <c r="O17" s="81">
        <f t="shared" si="1"/>
        <v>250000</v>
      </c>
      <c r="P17" s="82">
        <v>250000</v>
      </c>
      <c r="Q17" s="100"/>
      <c r="R17" s="88"/>
      <c r="S17" s="103">
        <f>P17</f>
        <v>250000</v>
      </c>
      <c r="T17" s="15" t="s">
        <v>272</v>
      </c>
      <c r="U17" s="15" t="s">
        <v>80</v>
      </c>
      <c r="V17" s="15" t="s">
        <v>316</v>
      </c>
      <c r="W17" s="15" t="s">
        <v>383</v>
      </c>
      <c r="X17" s="15" t="s">
        <v>384</v>
      </c>
      <c r="Y17" s="15" t="s">
        <v>319</v>
      </c>
      <c r="Z17" s="15" t="s">
        <v>383</v>
      </c>
      <c r="AA17" s="15" t="s">
        <v>320</v>
      </c>
      <c r="AB17" s="15" t="s">
        <v>320</v>
      </c>
      <c r="AC17" s="15"/>
    </row>
    <row r="18" ht="78" customHeight="1" spans="1:29">
      <c r="A18" s="11" t="s">
        <v>385</v>
      </c>
      <c r="B18" s="11"/>
      <c r="C18" s="11"/>
      <c r="D18" s="15">
        <v>10</v>
      </c>
      <c r="E18" s="62" t="s">
        <v>120</v>
      </c>
      <c r="F18" s="15" t="s">
        <v>117</v>
      </c>
      <c r="G18" s="59" t="s">
        <v>117</v>
      </c>
      <c r="H18" s="62" t="s">
        <v>386</v>
      </c>
      <c r="I18" s="15" t="s">
        <v>308</v>
      </c>
      <c r="J18" s="15" t="s">
        <v>312</v>
      </c>
      <c r="K18" s="61" t="s">
        <v>387</v>
      </c>
      <c r="L18" s="45" t="s">
        <v>388</v>
      </c>
      <c r="M18" s="59" t="s">
        <v>246</v>
      </c>
      <c r="N18" s="59" t="s">
        <v>114</v>
      </c>
      <c r="O18" s="81">
        <f t="shared" si="1"/>
        <v>307000</v>
      </c>
      <c r="P18" s="84">
        <v>307000</v>
      </c>
      <c r="Q18" s="104"/>
      <c r="R18" s="105"/>
      <c r="S18" s="101">
        <f>P18</f>
        <v>307000</v>
      </c>
      <c r="T18" s="15" t="s">
        <v>272</v>
      </c>
      <c r="U18" s="15" t="s">
        <v>80</v>
      </c>
      <c r="V18" s="15" t="s">
        <v>316</v>
      </c>
      <c r="W18" s="15" t="s">
        <v>383</v>
      </c>
      <c r="X18" s="15" t="s">
        <v>384</v>
      </c>
      <c r="Y18" s="15" t="s">
        <v>319</v>
      </c>
      <c r="Z18" s="15" t="s">
        <v>383</v>
      </c>
      <c r="AA18" s="15" t="s">
        <v>320</v>
      </c>
      <c r="AB18" s="15" t="s">
        <v>320</v>
      </c>
      <c r="AC18" s="15"/>
    </row>
    <row r="19" ht="62" spans="1:29">
      <c r="A19" s="11" t="s">
        <v>389</v>
      </c>
      <c r="B19" s="11"/>
      <c r="C19" s="11"/>
      <c r="D19" s="15">
        <v>11</v>
      </c>
      <c r="E19" s="62" t="s">
        <v>122</v>
      </c>
      <c r="F19" s="15" t="s">
        <v>117</v>
      </c>
      <c r="G19" s="59" t="s">
        <v>117</v>
      </c>
      <c r="H19" s="63" t="s">
        <v>390</v>
      </c>
      <c r="I19" s="15" t="s">
        <v>308</v>
      </c>
      <c r="J19" s="15" t="s">
        <v>312</v>
      </c>
      <c r="K19" s="61" t="s">
        <v>391</v>
      </c>
      <c r="L19" s="45" t="s">
        <v>392</v>
      </c>
      <c r="M19" s="59" t="s">
        <v>393</v>
      </c>
      <c r="N19" s="59" t="s">
        <v>114</v>
      </c>
      <c r="O19" s="81">
        <f t="shared" si="1"/>
        <v>130000</v>
      </c>
      <c r="P19" s="84">
        <v>130000</v>
      </c>
      <c r="Q19" s="84"/>
      <c r="R19" s="89"/>
      <c r="S19" s="101">
        <f>O19</f>
        <v>130000</v>
      </c>
      <c r="T19" s="15" t="s">
        <v>272</v>
      </c>
      <c r="U19" s="15" t="s">
        <v>80</v>
      </c>
      <c r="V19" s="15" t="s">
        <v>316</v>
      </c>
      <c r="W19" s="15" t="s">
        <v>383</v>
      </c>
      <c r="X19" s="15" t="s">
        <v>384</v>
      </c>
      <c r="Y19" s="15" t="s">
        <v>319</v>
      </c>
      <c r="Z19" s="15" t="s">
        <v>383</v>
      </c>
      <c r="AA19" s="15" t="s">
        <v>320</v>
      </c>
      <c r="AB19" s="15" t="s">
        <v>320</v>
      </c>
      <c r="AC19" s="15"/>
    </row>
    <row r="20" ht="62" spans="1:29">
      <c r="A20" s="50"/>
      <c r="B20" s="50"/>
      <c r="C20" s="50"/>
      <c r="D20" s="15">
        <v>12</v>
      </c>
      <c r="E20" s="62" t="s">
        <v>124</v>
      </c>
      <c r="F20" s="15" t="s">
        <v>117</v>
      </c>
      <c r="G20" s="59" t="s">
        <v>117</v>
      </c>
      <c r="H20" s="60" t="s">
        <v>394</v>
      </c>
      <c r="I20" s="15" t="s">
        <v>308</v>
      </c>
      <c r="J20" s="15" t="s">
        <v>312</v>
      </c>
      <c r="K20" s="61" t="s">
        <v>395</v>
      </c>
      <c r="L20" s="45" t="s">
        <v>396</v>
      </c>
      <c r="M20" s="59" t="s">
        <v>382</v>
      </c>
      <c r="N20" s="59" t="s">
        <v>114</v>
      </c>
      <c r="O20" s="81">
        <f t="shared" si="1"/>
        <v>340000</v>
      </c>
      <c r="P20" s="82">
        <v>340000</v>
      </c>
      <c r="Q20" s="100"/>
      <c r="R20" s="88"/>
      <c r="S20" s="101">
        <f>O20</f>
        <v>340000</v>
      </c>
      <c r="T20" s="15" t="s">
        <v>272</v>
      </c>
      <c r="U20" s="15" t="s">
        <v>80</v>
      </c>
      <c r="V20" s="15" t="s">
        <v>316</v>
      </c>
      <c r="W20" s="15" t="s">
        <v>383</v>
      </c>
      <c r="X20" s="15" t="s">
        <v>384</v>
      </c>
      <c r="Y20" s="15" t="s">
        <v>319</v>
      </c>
      <c r="Z20" s="15" t="s">
        <v>383</v>
      </c>
      <c r="AA20" s="15" t="s">
        <v>320</v>
      </c>
      <c r="AB20" s="15" t="s">
        <v>320</v>
      </c>
      <c r="AC20" s="15"/>
    </row>
    <row r="21" s="47" customFormat="1" ht="409.2" customHeight="1" spans="1:29">
      <c r="A21" s="64"/>
      <c r="B21" s="64"/>
      <c r="C21" s="64"/>
      <c r="D21" s="15">
        <v>13</v>
      </c>
      <c r="E21" s="65" t="s">
        <v>126</v>
      </c>
      <c r="F21" s="45" t="s">
        <v>117</v>
      </c>
      <c r="G21" s="45" t="s">
        <v>117</v>
      </c>
      <c r="H21" s="66" t="s">
        <v>397</v>
      </c>
      <c r="I21" s="45" t="s">
        <v>308</v>
      </c>
      <c r="J21" s="45" t="s">
        <v>378</v>
      </c>
      <c r="K21" s="85" t="s">
        <v>398</v>
      </c>
      <c r="L21" s="45" t="s">
        <v>399</v>
      </c>
      <c r="M21" s="45" t="s">
        <v>117</v>
      </c>
      <c r="N21" s="45" t="s">
        <v>127</v>
      </c>
      <c r="O21" s="86">
        <f t="shared" si="1"/>
        <v>910000</v>
      </c>
      <c r="P21" s="87">
        <v>910000</v>
      </c>
      <c r="Q21" s="87"/>
      <c r="R21" s="87"/>
      <c r="S21" s="106">
        <f>O21</f>
        <v>910000</v>
      </c>
      <c r="T21" s="45" t="s">
        <v>80</v>
      </c>
      <c r="U21" s="45" t="s">
        <v>80</v>
      </c>
      <c r="V21" s="45" t="s">
        <v>320</v>
      </c>
      <c r="W21" s="45" t="s">
        <v>117</v>
      </c>
      <c r="X21" s="45" t="s">
        <v>320</v>
      </c>
      <c r="Y21" s="45" t="s">
        <v>400</v>
      </c>
      <c r="Z21" s="45" t="s">
        <v>117</v>
      </c>
      <c r="AA21" s="45" t="s">
        <v>320</v>
      </c>
      <c r="AB21" s="45" t="s">
        <v>320</v>
      </c>
      <c r="AC21" s="45"/>
    </row>
    <row r="22" ht="70.05" customHeight="1" spans="1:29">
      <c r="A22" s="50"/>
      <c r="B22" s="50"/>
      <c r="C22" s="50"/>
      <c r="D22" s="15">
        <v>14</v>
      </c>
      <c r="E22" s="59" t="s">
        <v>132</v>
      </c>
      <c r="F22" s="15" t="s">
        <v>117</v>
      </c>
      <c r="G22" s="15" t="s">
        <v>117</v>
      </c>
      <c r="H22" s="60" t="s">
        <v>401</v>
      </c>
      <c r="I22" s="15" t="s">
        <v>308</v>
      </c>
      <c r="J22" s="15" t="s">
        <v>335</v>
      </c>
      <c r="K22" s="68" t="s">
        <v>402</v>
      </c>
      <c r="L22" s="45" t="s">
        <v>403</v>
      </c>
      <c r="M22" s="59" t="s">
        <v>250</v>
      </c>
      <c r="N22" s="59" t="s">
        <v>133</v>
      </c>
      <c r="O22" s="81">
        <f t="shared" si="1"/>
        <v>2500283.41</v>
      </c>
      <c r="P22" s="88">
        <v>2500283.41</v>
      </c>
      <c r="Q22" s="88"/>
      <c r="R22" s="88"/>
      <c r="S22" s="101">
        <f>O22</f>
        <v>2500283.41</v>
      </c>
      <c r="T22" s="15" t="s">
        <v>80</v>
      </c>
      <c r="U22" s="15" t="s">
        <v>272</v>
      </c>
      <c r="V22" s="15" t="s">
        <v>316</v>
      </c>
      <c r="W22" s="69" t="s">
        <v>404</v>
      </c>
      <c r="X22" s="15" t="s">
        <v>405</v>
      </c>
      <c r="Y22" s="69" t="s">
        <v>319</v>
      </c>
      <c r="Z22" s="69" t="s">
        <v>404</v>
      </c>
      <c r="AA22" s="15" t="s">
        <v>320</v>
      </c>
      <c r="AB22" s="15" t="s">
        <v>320</v>
      </c>
      <c r="AC22" s="117" t="s">
        <v>406</v>
      </c>
    </row>
    <row r="23" s="46" customFormat="1" ht="87" customHeight="1" spans="1:30">
      <c r="A23" s="50"/>
      <c r="B23" s="50"/>
      <c r="C23" s="50"/>
      <c r="D23" s="15">
        <v>15</v>
      </c>
      <c r="E23" s="67" t="s">
        <v>144</v>
      </c>
      <c r="F23" s="67" t="s">
        <v>117</v>
      </c>
      <c r="G23" s="67" t="s">
        <v>117</v>
      </c>
      <c r="H23" s="68" t="s">
        <v>407</v>
      </c>
      <c r="I23" s="67" t="s">
        <v>308</v>
      </c>
      <c r="J23" s="67" t="s">
        <v>346</v>
      </c>
      <c r="K23" s="68" t="s">
        <v>408</v>
      </c>
      <c r="L23" s="45" t="s">
        <v>409</v>
      </c>
      <c r="M23" s="67" t="s">
        <v>246</v>
      </c>
      <c r="N23" s="67" t="s">
        <v>145</v>
      </c>
      <c r="O23" s="81">
        <f t="shared" ref="O23:O38" si="2">SUM(P23:R23)</f>
        <v>1000000</v>
      </c>
      <c r="P23" s="81">
        <v>1000000</v>
      </c>
      <c r="Q23" s="107"/>
      <c r="R23" s="107"/>
      <c r="S23" s="108">
        <f>P23</f>
        <v>1000000</v>
      </c>
      <c r="T23" s="67" t="s">
        <v>80</v>
      </c>
      <c r="U23" s="67" t="s">
        <v>80</v>
      </c>
      <c r="V23" s="67" t="s">
        <v>316</v>
      </c>
      <c r="W23" s="67" t="s">
        <v>410</v>
      </c>
      <c r="X23" s="67">
        <v>0.06</v>
      </c>
      <c r="Y23" s="67" t="s">
        <v>411</v>
      </c>
      <c r="Z23" s="67" t="s">
        <v>410</v>
      </c>
      <c r="AA23" s="67" t="s">
        <v>320</v>
      </c>
      <c r="AB23" s="67" t="s">
        <v>320</v>
      </c>
      <c r="AC23" s="67"/>
      <c r="AD23" s="1"/>
    </row>
    <row r="24" ht="77.5" spans="1:29">
      <c r="A24" s="50"/>
      <c r="B24" s="50"/>
      <c r="C24" s="50"/>
      <c r="D24" s="15">
        <v>16</v>
      </c>
      <c r="E24" s="59" t="s">
        <v>151</v>
      </c>
      <c r="F24" s="15" t="s">
        <v>154</v>
      </c>
      <c r="G24" s="15" t="s">
        <v>154</v>
      </c>
      <c r="H24" s="60" t="s">
        <v>412</v>
      </c>
      <c r="I24" s="15" t="s">
        <v>308</v>
      </c>
      <c r="J24" s="15" t="s">
        <v>312</v>
      </c>
      <c r="K24" s="61" t="s">
        <v>413</v>
      </c>
      <c r="L24" s="45" t="s">
        <v>414</v>
      </c>
      <c r="M24" s="59" t="s">
        <v>415</v>
      </c>
      <c r="N24" s="59" t="s">
        <v>152</v>
      </c>
      <c r="O24" s="81">
        <f t="shared" si="2"/>
        <v>180000</v>
      </c>
      <c r="P24" s="82">
        <v>180000</v>
      </c>
      <c r="Q24" s="100"/>
      <c r="R24" s="88"/>
      <c r="S24" s="101">
        <f>O24</f>
        <v>180000</v>
      </c>
      <c r="T24" s="15" t="s">
        <v>80</v>
      </c>
      <c r="U24" s="15" t="s">
        <v>80</v>
      </c>
      <c r="V24" s="15" t="s">
        <v>366</v>
      </c>
      <c r="W24" s="15" t="s">
        <v>416</v>
      </c>
      <c r="X24" s="15" t="s">
        <v>417</v>
      </c>
      <c r="Y24" s="69" t="s">
        <v>360</v>
      </c>
      <c r="Z24" s="59" t="s">
        <v>415</v>
      </c>
      <c r="AA24" s="15" t="s">
        <v>320</v>
      </c>
      <c r="AB24" s="15" t="s">
        <v>320</v>
      </c>
      <c r="AC24" s="62"/>
    </row>
    <row r="25" ht="148.95" customHeight="1" spans="1:29">
      <c r="A25" s="50"/>
      <c r="B25" s="50"/>
      <c r="C25" s="50"/>
      <c r="D25" s="15">
        <v>17</v>
      </c>
      <c r="E25" s="59" t="s">
        <v>156</v>
      </c>
      <c r="F25" s="15" t="s">
        <v>154</v>
      </c>
      <c r="G25" s="15" t="s">
        <v>154</v>
      </c>
      <c r="H25" s="60" t="s">
        <v>418</v>
      </c>
      <c r="I25" s="15" t="s">
        <v>308</v>
      </c>
      <c r="J25" s="15" t="s">
        <v>312</v>
      </c>
      <c r="K25" s="61" t="s">
        <v>419</v>
      </c>
      <c r="L25" s="45" t="s">
        <v>420</v>
      </c>
      <c r="M25" s="59" t="s">
        <v>421</v>
      </c>
      <c r="N25" s="59" t="s">
        <v>157</v>
      </c>
      <c r="O25" s="81">
        <f t="shared" si="2"/>
        <v>150000</v>
      </c>
      <c r="P25" s="82">
        <v>150000</v>
      </c>
      <c r="Q25" s="100"/>
      <c r="R25" s="88"/>
      <c r="S25" s="101">
        <f>O25</f>
        <v>150000</v>
      </c>
      <c r="T25" s="109" t="s">
        <v>80</v>
      </c>
      <c r="U25" s="15" t="s">
        <v>80</v>
      </c>
      <c r="V25" s="15" t="s">
        <v>366</v>
      </c>
      <c r="W25" s="67" t="s">
        <v>422</v>
      </c>
      <c r="X25" s="15" t="s">
        <v>417</v>
      </c>
      <c r="Y25" s="69" t="s">
        <v>360</v>
      </c>
      <c r="Z25" s="59" t="s">
        <v>421</v>
      </c>
      <c r="AA25" s="15" t="s">
        <v>320</v>
      </c>
      <c r="AB25" s="15" t="s">
        <v>320</v>
      </c>
      <c r="AC25" s="62"/>
    </row>
    <row r="26" ht="213.6" customHeight="1" spans="1:29">
      <c r="A26" s="11"/>
      <c r="B26" s="11"/>
      <c r="C26" s="11"/>
      <c r="D26" s="15">
        <v>18</v>
      </c>
      <c r="E26" s="59" t="s">
        <v>159</v>
      </c>
      <c r="F26" s="15" t="s">
        <v>154</v>
      </c>
      <c r="G26" s="15" t="s">
        <v>154</v>
      </c>
      <c r="H26" s="61" t="s">
        <v>423</v>
      </c>
      <c r="I26" s="15" t="s">
        <v>308</v>
      </c>
      <c r="J26" s="15" t="s">
        <v>328</v>
      </c>
      <c r="K26" s="83" t="s">
        <v>424</v>
      </c>
      <c r="L26" s="45" t="s">
        <v>425</v>
      </c>
      <c r="M26" s="59" t="s">
        <v>421</v>
      </c>
      <c r="N26" s="59" t="s">
        <v>160</v>
      </c>
      <c r="O26" s="81">
        <f t="shared" si="2"/>
        <v>1277662.44</v>
      </c>
      <c r="P26" s="82">
        <v>1277662.44</v>
      </c>
      <c r="Q26" s="100"/>
      <c r="R26" s="88"/>
      <c r="S26" s="101">
        <f>O26</f>
        <v>1277662.44</v>
      </c>
      <c r="T26" s="15" t="s">
        <v>80</v>
      </c>
      <c r="U26" s="69" t="s">
        <v>80</v>
      </c>
      <c r="V26" s="67" t="s">
        <v>316</v>
      </c>
      <c r="W26" s="110" t="s">
        <v>426</v>
      </c>
      <c r="X26" s="15" t="s">
        <v>427</v>
      </c>
      <c r="Y26" s="69" t="s">
        <v>319</v>
      </c>
      <c r="Z26" s="15" t="s">
        <v>428</v>
      </c>
      <c r="AA26" s="15" t="s">
        <v>320</v>
      </c>
      <c r="AB26" s="15" t="s">
        <v>320</v>
      </c>
      <c r="AC26" s="62"/>
    </row>
    <row r="27" ht="93" spans="1:29">
      <c r="A27" s="11"/>
      <c r="B27" s="11"/>
      <c r="C27" s="4"/>
      <c r="D27" s="15">
        <v>19</v>
      </c>
      <c r="E27" s="13" t="s">
        <v>162</v>
      </c>
      <c r="F27" s="12" t="s">
        <v>198</v>
      </c>
      <c r="G27" s="12" t="s">
        <v>77</v>
      </c>
      <c r="H27" s="14" t="s">
        <v>429</v>
      </c>
      <c r="I27" s="15" t="s">
        <v>308</v>
      </c>
      <c r="J27" s="12" t="s">
        <v>346</v>
      </c>
      <c r="K27" s="41" t="s">
        <v>430</v>
      </c>
      <c r="L27" s="12" t="s">
        <v>431</v>
      </c>
      <c r="M27" s="13" t="s">
        <v>191</v>
      </c>
      <c r="N27" s="13" t="s">
        <v>95</v>
      </c>
      <c r="O27" s="22">
        <f t="shared" si="2"/>
        <v>63865.52</v>
      </c>
      <c r="P27" s="25">
        <v>63865.52</v>
      </c>
      <c r="Q27" s="26"/>
      <c r="R27" s="27"/>
      <c r="S27" s="37">
        <f>P27</f>
        <v>63865.52</v>
      </c>
      <c r="T27" s="12" t="s">
        <v>80</v>
      </c>
      <c r="U27" s="12" t="s">
        <v>80</v>
      </c>
      <c r="V27" s="12" t="s">
        <v>349</v>
      </c>
      <c r="W27" s="12" t="s">
        <v>191</v>
      </c>
      <c r="X27" s="43" t="s">
        <v>432</v>
      </c>
      <c r="Y27" s="39" t="s">
        <v>360</v>
      </c>
      <c r="Z27" s="12" t="s">
        <v>191</v>
      </c>
      <c r="AA27" s="15" t="s">
        <v>320</v>
      </c>
      <c r="AB27" s="15" t="s">
        <v>320</v>
      </c>
      <c r="AC27" s="18" t="s">
        <v>433</v>
      </c>
    </row>
    <row r="28" ht="139.5" spans="1:29">
      <c r="A28" s="50"/>
      <c r="B28" s="50"/>
      <c r="C28" s="50"/>
      <c r="D28" s="15">
        <v>20</v>
      </c>
      <c r="E28" s="13" t="s">
        <v>165</v>
      </c>
      <c r="F28" s="12" t="s">
        <v>154</v>
      </c>
      <c r="G28" s="13" t="s">
        <v>154</v>
      </c>
      <c r="H28" s="16" t="s">
        <v>434</v>
      </c>
      <c r="I28" s="17" t="s">
        <v>308</v>
      </c>
      <c r="J28" s="15" t="s">
        <v>328</v>
      </c>
      <c r="K28" s="40" t="s">
        <v>435</v>
      </c>
      <c r="L28" s="17" t="s">
        <v>436</v>
      </c>
      <c r="M28" s="17" t="s">
        <v>166</v>
      </c>
      <c r="N28" s="17" t="s">
        <v>437</v>
      </c>
      <c r="O28" s="22">
        <f t="shared" si="2"/>
        <v>29845.64</v>
      </c>
      <c r="P28" s="28">
        <v>29845.64</v>
      </c>
      <c r="Q28" s="29"/>
      <c r="R28" s="30"/>
      <c r="S28" s="44">
        <f t="shared" ref="S28:S51" si="3">O28</f>
        <v>29845.64</v>
      </c>
      <c r="T28" s="12" t="s">
        <v>80</v>
      </c>
      <c r="U28" s="15" t="s">
        <v>272</v>
      </c>
      <c r="V28" s="15" t="s">
        <v>349</v>
      </c>
      <c r="W28" s="15" t="s">
        <v>166</v>
      </c>
      <c r="X28" s="45" t="s">
        <v>438</v>
      </c>
      <c r="Y28" s="12" t="s">
        <v>360</v>
      </c>
      <c r="Z28" s="17" t="s">
        <v>166</v>
      </c>
      <c r="AA28" s="15" t="s">
        <v>320</v>
      </c>
      <c r="AB28" s="15" t="s">
        <v>320</v>
      </c>
      <c r="AC28" s="18" t="s">
        <v>433</v>
      </c>
    </row>
    <row r="29" ht="87" customHeight="1" spans="1:29">
      <c r="A29" s="50"/>
      <c r="B29" s="50"/>
      <c r="C29" s="50"/>
      <c r="D29" s="15">
        <v>21</v>
      </c>
      <c r="E29" s="59" t="s">
        <v>184</v>
      </c>
      <c r="F29" s="15" t="s">
        <v>77</v>
      </c>
      <c r="G29" s="59" t="s">
        <v>77</v>
      </c>
      <c r="H29" s="60" t="s">
        <v>439</v>
      </c>
      <c r="I29" s="15" t="s">
        <v>309</v>
      </c>
      <c r="J29" s="67" t="s">
        <v>321</v>
      </c>
      <c r="K29" s="61" t="s">
        <v>440</v>
      </c>
      <c r="L29" s="45" t="s">
        <v>441</v>
      </c>
      <c r="M29" s="59" t="s">
        <v>326</v>
      </c>
      <c r="N29" s="59" t="s">
        <v>185</v>
      </c>
      <c r="O29" s="81">
        <f t="shared" si="2"/>
        <v>473084.96</v>
      </c>
      <c r="P29" s="89">
        <v>473084.96</v>
      </c>
      <c r="Q29" s="88"/>
      <c r="R29" s="88"/>
      <c r="S29" s="101">
        <f t="shared" si="3"/>
        <v>473084.96</v>
      </c>
      <c r="T29" s="15" t="s">
        <v>80</v>
      </c>
      <c r="U29" s="15" t="s">
        <v>320</v>
      </c>
      <c r="V29" s="15" t="s">
        <v>320</v>
      </c>
      <c r="W29" s="15" t="s">
        <v>320</v>
      </c>
      <c r="X29" s="15" t="s">
        <v>320</v>
      </c>
      <c r="Y29" s="15" t="s">
        <v>360</v>
      </c>
      <c r="Z29" s="59" t="s">
        <v>326</v>
      </c>
      <c r="AA29" s="15" t="s">
        <v>320</v>
      </c>
      <c r="AB29" s="15" t="s">
        <v>320</v>
      </c>
      <c r="AC29" s="15"/>
    </row>
    <row r="30" ht="87" customHeight="1" spans="1:29">
      <c r="A30" s="50"/>
      <c r="B30" s="50"/>
      <c r="C30" s="50"/>
      <c r="D30" s="15">
        <v>22</v>
      </c>
      <c r="E30" s="59" t="s">
        <v>190</v>
      </c>
      <c r="F30" s="15" t="s">
        <v>77</v>
      </c>
      <c r="G30" s="59" t="s">
        <v>77</v>
      </c>
      <c r="H30" s="60" t="s">
        <v>442</v>
      </c>
      <c r="I30" s="15" t="s">
        <v>309</v>
      </c>
      <c r="J30" s="15" t="s">
        <v>389</v>
      </c>
      <c r="K30" s="90" t="s">
        <v>443</v>
      </c>
      <c r="L30" s="45" t="s">
        <v>444</v>
      </c>
      <c r="M30" s="59" t="s">
        <v>191</v>
      </c>
      <c r="N30" s="59" t="s">
        <v>191</v>
      </c>
      <c r="O30" s="81">
        <f t="shared" si="2"/>
        <v>532372.41</v>
      </c>
      <c r="P30" s="89">
        <v>532372.41</v>
      </c>
      <c r="Q30" s="88"/>
      <c r="R30" s="88"/>
      <c r="S30" s="101">
        <f t="shared" si="3"/>
        <v>532372.41</v>
      </c>
      <c r="T30" s="15" t="s">
        <v>80</v>
      </c>
      <c r="U30" s="15" t="s">
        <v>320</v>
      </c>
      <c r="V30" s="15" t="s">
        <v>320</v>
      </c>
      <c r="W30" s="15" t="s">
        <v>320</v>
      </c>
      <c r="X30" s="15" t="s">
        <v>320</v>
      </c>
      <c r="Y30" s="15" t="s">
        <v>360</v>
      </c>
      <c r="Z30" s="59" t="s">
        <v>191</v>
      </c>
      <c r="AA30" s="15" t="s">
        <v>320</v>
      </c>
      <c r="AB30" s="15" t="s">
        <v>320</v>
      </c>
      <c r="AC30" s="15"/>
    </row>
    <row r="31" ht="77.5" spans="1:29">
      <c r="A31" s="50"/>
      <c r="B31" s="50"/>
      <c r="C31" s="50"/>
      <c r="D31" s="15">
        <v>23</v>
      </c>
      <c r="E31" s="59" t="s">
        <v>194</v>
      </c>
      <c r="F31" s="15" t="s">
        <v>77</v>
      </c>
      <c r="G31" s="15" t="s">
        <v>77</v>
      </c>
      <c r="H31" s="60" t="s">
        <v>445</v>
      </c>
      <c r="I31" s="15" t="s">
        <v>309</v>
      </c>
      <c r="J31" s="15" t="s">
        <v>327</v>
      </c>
      <c r="K31" s="61" t="s">
        <v>446</v>
      </c>
      <c r="L31" s="45" t="s">
        <v>447</v>
      </c>
      <c r="M31" s="59" t="s">
        <v>326</v>
      </c>
      <c r="N31" s="59" t="s">
        <v>195</v>
      </c>
      <c r="O31" s="81">
        <f t="shared" si="2"/>
        <v>473925.02</v>
      </c>
      <c r="P31" s="89">
        <v>473925.02</v>
      </c>
      <c r="Q31" s="88">
        <v>0</v>
      </c>
      <c r="R31" s="88">
        <v>0</v>
      </c>
      <c r="S31" s="101">
        <f t="shared" si="3"/>
        <v>473925.02</v>
      </c>
      <c r="T31" s="15" t="s">
        <v>80</v>
      </c>
      <c r="U31" s="15" t="s">
        <v>320</v>
      </c>
      <c r="V31" s="15" t="s">
        <v>320</v>
      </c>
      <c r="W31" s="15" t="s">
        <v>320</v>
      </c>
      <c r="X31" s="15" t="s">
        <v>320</v>
      </c>
      <c r="Y31" s="15" t="s">
        <v>411</v>
      </c>
      <c r="Z31" s="59" t="s">
        <v>198</v>
      </c>
      <c r="AA31" s="15" t="s">
        <v>320</v>
      </c>
      <c r="AB31" s="15" t="s">
        <v>320</v>
      </c>
      <c r="AC31" s="69"/>
    </row>
    <row r="32" ht="108.6" customHeight="1" spans="1:29">
      <c r="A32" s="50"/>
      <c r="B32" s="50"/>
      <c r="C32" s="50"/>
      <c r="D32" s="15">
        <v>24</v>
      </c>
      <c r="E32" s="59" t="s">
        <v>199</v>
      </c>
      <c r="F32" s="15" t="s">
        <v>108</v>
      </c>
      <c r="G32" s="59" t="s">
        <v>108</v>
      </c>
      <c r="H32" s="60" t="s">
        <v>448</v>
      </c>
      <c r="I32" s="15" t="s">
        <v>309</v>
      </c>
      <c r="J32" s="15" t="s">
        <v>389</v>
      </c>
      <c r="K32" s="61" t="s">
        <v>449</v>
      </c>
      <c r="L32" s="45" t="s">
        <v>450</v>
      </c>
      <c r="M32" s="59" t="s">
        <v>200</v>
      </c>
      <c r="N32" s="59" t="s">
        <v>200</v>
      </c>
      <c r="O32" s="81">
        <f t="shared" si="2"/>
        <v>441091.4</v>
      </c>
      <c r="P32" s="89">
        <v>441091.4</v>
      </c>
      <c r="Q32" s="88"/>
      <c r="R32" s="88"/>
      <c r="S32" s="101">
        <f t="shared" si="3"/>
        <v>441091.4</v>
      </c>
      <c r="T32" s="15" t="s">
        <v>80</v>
      </c>
      <c r="U32" s="15" t="s">
        <v>320</v>
      </c>
      <c r="V32" s="15" t="s">
        <v>320</v>
      </c>
      <c r="W32" s="15" t="s">
        <v>320</v>
      </c>
      <c r="X32" s="15" t="s">
        <v>320</v>
      </c>
      <c r="Y32" s="15" t="s">
        <v>360</v>
      </c>
      <c r="Z32" s="59" t="s">
        <v>200</v>
      </c>
      <c r="AA32" s="15" t="s">
        <v>320</v>
      </c>
      <c r="AB32" s="15" t="s">
        <v>320</v>
      </c>
      <c r="AC32" s="15"/>
    </row>
    <row r="33" ht="77.5" spans="1:29">
      <c r="A33" s="50"/>
      <c r="B33" s="50"/>
      <c r="C33" s="50"/>
      <c r="D33" s="15">
        <v>25</v>
      </c>
      <c r="E33" s="59" t="s">
        <v>202</v>
      </c>
      <c r="F33" s="15" t="s">
        <v>108</v>
      </c>
      <c r="G33" s="15" t="s">
        <v>108</v>
      </c>
      <c r="H33" s="60" t="s">
        <v>451</v>
      </c>
      <c r="I33" s="15" t="s">
        <v>309</v>
      </c>
      <c r="J33" s="15" t="s">
        <v>377</v>
      </c>
      <c r="K33" s="61" t="s">
        <v>452</v>
      </c>
      <c r="L33" s="45" t="s">
        <v>453</v>
      </c>
      <c r="M33" s="59" t="s">
        <v>454</v>
      </c>
      <c r="N33" s="59" t="s">
        <v>454</v>
      </c>
      <c r="O33" s="81">
        <f t="shared" si="2"/>
        <v>422083.96</v>
      </c>
      <c r="P33" s="89">
        <v>422083.96</v>
      </c>
      <c r="Q33" s="88">
        <v>0</v>
      </c>
      <c r="R33" s="88">
        <v>0</v>
      </c>
      <c r="S33" s="103">
        <f t="shared" si="3"/>
        <v>422083.96</v>
      </c>
      <c r="T33" s="15" t="s">
        <v>80</v>
      </c>
      <c r="U33" s="15" t="s">
        <v>320</v>
      </c>
      <c r="V33" s="15" t="s">
        <v>320</v>
      </c>
      <c r="W33" s="15" t="s">
        <v>320</v>
      </c>
      <c r="X33" s="15" t="s">
        <v>320</v>
      </c>
      <c r="Y33" s="15" t="s">
        <v>360</v>
      </c>
      <c r="Z33" s="59" t="s">
        <v>454</v>
      </c>
      <c r="AA33" s="15" t="s">
        <v>320</v>
      </c>
      <c r="AB33" s="15" t="s">
        <v>320</v>
      </c>
      <c r="AC33" s="15"/>
    </row>
    <row r="34" ht="198.6" customHeight="1" spans="1:29">
      <c r="A34" s="50"/>
      <c r="B34" s="50"/>
      <c r="C34" s="50"/>
      <c r="D34" s="15">
        <v>26</v>
      </c>
      <c r="E34" s="59" t="s">
        <v>205</v>
      </c>
      <c r="F34" s="15" t="s">
        <v>117</v>
      </c>
      <c r="G34" s="15" t="s">
        <v>117</v>
      </c>
      <c r="H34" s="60" t="s">
        <v>455</v>
      </c>
      <c r="I34" s="15" t="s">
        <v>309</v>
      </c>
      <c r="J34" s="15" t="s">
        <v>321</v>
      </c>
      <c r="K34" s="61" t="s">
        <v>456</v>
      </c>
      <c r="L34" s="45" t="s">
        <v>457</v>
      </c>
      <c r="M34" s="59" t="s">
        <v>206</v>
      </c>
      <c r="N34" s="59" t="s">
        <v>206</v>
      </c>
      <c r="O34" s="81">
        <f t="shared" si="2"/>
        <v>1315462.38</v>
      </c>
      <c r="P34" s="89">
        <v>1315462.38</v>
      </c>
      <c r="Q34" s="88"/>
      <c r="R34" s="88"/>
      <c r="S34" s="101">
        <f t="shared" si="3"/>
        <v>1315462.38</v>
      </c>
      <c r="T34" s="15" t="s">
        <v>80</v>
      </c>
      <c r="U34" s="15" t="s">
        <v>320</v>
      </c>
      <c r="V34" s="15" t="s">
        <v>320</v>
      </c>
      <c r="W34" s="15" t="s">
        <v>320</v>
      </c>
      <c r="X34" s="15" t="s">
        <v>320</v>
      </c>
      <c r="Y34" s="15" t="s">
        <v>360</v>
      </c>
      <c r="Z34" s="59" t="s">
        <v>206</v>
      </c>
      <c r="AA34" s="15" t="s">
        <v>320</v>
      </c>
      <c r="AB34" s="15" t="s">
        <v>320</v>
      </c>
      <c r="AC34" s="15"/>
    </row>
    <row r="35" ht="114.6" customHeight="1" spans="1:29">
      <c r="A35" s="50"/>
      <c r="B35" s="50"/>
      <c r="C35" s="50"/>
      <c r="D35" s="15">
        <v>27</v>
      </c>
      <c r="E35" s="59" t="s">
        <v>208</v>
      </c>
      <c r="F35" s="15" t="s">
        <v>117</v>
      </c>
      <c r="G35" s="15" t="s">
        <v>117</v>
      </c>
      <c r="H35" s="60" t="s">
        <v>458</v>
      </c>
      <c r="I35" s="15" t="s">
        <v>309</v>
      </c>
      <c r="J35" s="15" t="s">
        <v>321</v>
      </c>
      <c r="K35" s="61" t="s">
        <v>459</v>
      </c>
      <c r="L35" s="45" t="s">
        <v>460</v>
      </c>
      <c r="M35" s="59" t="s">
        <v>461</v>
      </c>
      <c r="N35" s="59" t="s">
        <v>209</v>
      </c>
      <c r="O35" s="81">
        <f t="shared" si="2"/>
        <v>734594.95</v>
      </c>
      <c r="P35" s="89">
        <v>734594.95</v>
      </c>
      <c r="Q35" s="88"/>
      <c r="R35" s="88"/>
      <c r="S35" s="101">
        <f t="shared" si="3"/>
        <v>734594.95</v>
      </c>
      <c r="T35" s="15" t="s">
        <v>80</v>
      </c>
      <c r="U35" s="15" t="s">
        <v>320</v>
      </c>
      <c r="V35" s="15" t="s">
        <v>320</v>
      </c>
      <c r="W35" s="15" t="s">
        <v>320</v>
      </c>
      <c r="X35" s="15" t="s">
        <v>320</v>
      </c>
      <c r="Y35" s="15" t="s">
        <v>360</v>
      </c>
      <c r="Z35" s="59" t="s">
        <v>461</v>
      </c>
      <c r="AA35" s="15" t="s">
        <v>320</v>
      </c>
      <c r="AB35" s="15" t="s">
        <v>320</v>
      </c>
      <c r="AC35" s="15"/>
    </row>
    <row r="36" ht="102" customHeight="1" spans="1:29">
      <c r="A36" s="50"/>
      <c r="B36" s="50"/>
      <c r="C36" s="50"/>
      <c r="D36" s="15">
        <v>28</v>
      </c>
      <c r="E36" s="59" t="s">
        <v>212</v>
      </c>
      <c r="F36" s="69" t="s">
        <v>117</v>
      </c>
      <c r="G36" s="15" t="s">
        <v>117</v>
      </c>
      <c r="H36" s="60" t="s">
        <v>462</v>
      </c>
      <c r="I36" s="15" t="s">
        <v>309</v>
      </c>
      <c r="J36" s="15" t="s">
        <v>327</v>
      </c>
      <c r="K36" s="61" t="s">
        <v>463</v>
      </c>
      <c r="L36" s="45" t="s">
        <v>464</v>
      </c>
      <c r="M36" s="59" t="s">
        <v>393</v>
      </c>
      <c r="N36" s="59" t="s">
        <v>213</v>
      </c>
      <c r="O36" s="81">
        <f t="shared" si="2"/>
        <v>727328.49</v>
      </c>
      <c r="P36" s="89">
        <v>727328.49</v>
      </c>
      <c r="Q36" s="88">
        <v>0</v>
      </c>
      <c r="R36" s="88">
        <v>0</v>
      </c>
      <c r="S36" s="101">
        <f t="shared" si="3"/>
        <v>727328.49</v>
      </c>
      <c r="T36" s="15" t="s">
        <v>80</v>
      </c>
      <c r="U36" s="15" t="s">
        <v>320</v>
      </c>
      <c r="V36" s="15" t="s">
        <v>320</v>
      </c>
      <c r="W36" s="15" t="s">
        <v>320</v>
      </c>
      <c r="X36" s="15" t="s">
        <v>320</v>
      </c>
      <c r="Y36" s="15" t="s">
        <v>411</v>
      </c>
      <c r="Z36" s="59" t="s">
        <v>393</v>
      </c>
      <c r="AA36" s="15" t="s">
        <v>320</v>
      </c>
      <c r="AB36" s="15" t="s">
        <v>320</v>
      </c>
      <c r="AC36" s="62"/>
    </row>
    <row r="37" ht="90.75" customHeight="1" spans="1:29">
      <c r="A37" s="50"/>
      <c r="B37" s="50"/>
      <c r="C37" s="50"/>
      <c r="D37" s="15">
        <v>29</v>
      </c>
      <c r="E37" s="59" t="s">
        <v>215</v>
      </c>
      <c r="F37" s="69" t="s">
        <v>117</v>
      </c>
      <c r="G37" s="15" t="s">
        <v>117</v>
      </c>
      <c r="H37" s="60" t="s">
        <v>465</v>
      </c>
      <c r="I37" s="15" t="s">
        <v>309</v>
      </c>
      <c r="J37" s="15" t="s">
        <v>321</v>
      </c>
      <c r="K37" s="61" t="s">
        <v>466</v>
      </c>
      <c r="L37" s="45" t="s">
        <v>467</v>
      </c>
      <c r="M37" s="59" t="s">
        <v>468</v>
      </c>
      <c r="N37" s="59" t="s">
        <v>216</v>
      </c>
      <c r="O37" s="81">
        <f t="shared" si="2"/>
        <v>274453.05</v>
      </c>
      <c r="P37" s="89">
        <v>274453.05</v>
      </c>
      <c r="Q37" s="88"/>
      <c r="R37" s="88"/>
      <c r="S37" s="101">
        <f t="shared" si="3"/>
        <v>274453.05</v>
      </c>
      <c r="T37" s="15" t="s">
        <v>80</v>
      </c>
      <c r="U37" s="15" t="s">
        <v>320</v>
      </c>
      <c r="V37" s="15" t="s">
        <v>320</v>
      </c>
      <c r="W37" s="15" t="s">
        <v>320</v>
      </c>
      <c r="X37" s="15" t="s">
        <v>320</v>
      </c>
      <c r="Y37" s="15" t="s">
        <v>360</v>
      </c>
      <c r="Z37" s="59" t="s">
        <v>468</v>
      </c>
      <c r="AA37" s="15" t="s">
        <v>320</v>
      </c>
      <c r="AB37" s="15" t="s">
        <v>320</v>
      </c>
      <c r="AC37" s="62"/>
    </row>
    <row r="38" ht="138" customHeight="1" spans="1:29">
      <c r="A38" s="50"/>
      <c r="B38" s="50"/>
      <c r="C38" s="50"/>
      <c r="D38" s="15">
        <v>30</v>
      </c>
      <c r="E38" s="59" t="s">
        <v>218</v>
      </c>
      <c r="F38" s="15" t="s">
        <v>117</v>
      </c>
      <c r="G38" s="59" t="s">
        <v>117</v>
      </c>
      <c r="H38" s="68" t="s">
        <v>469</v>
      </c>
      <c r="I38" s="67" t="s">
        <v>309</v>
      </c>
      <c r="J38" s="67" t="s">
        <v>321</v>
      </c>
      <c r="K38" s="68" t="s">
        <v>470</v>
      </c>
      <c r="L38" s="45" t="s">
        <v>471</v>
      </c>
      <c r="M38" s="67" t="s">
        <v>472</v>
      </c>
      <c r="N38" s="67" t="s">
        <v>219</v>
      </c>
      <c r="O38" s="81">
        <f t="shared" si="2"/>
        <v>932979.24</v>
      </c>
      <c r="P38" s="81">
        <v>932979.24</v>
      </c>
      <c r="Q38" s="107"/>
      <c r="R38" s="111"/>
      <c r="S38" s="108">
        <f t="shared" si="3"/>
        <v>932979.24</v>
      </c>
      <c r="T38" s="67" t="s">
        <v>80</v>
      </c>
      <c r="U38" s="67" t="s">
        <v>320</v>
      </c>
      <c r="V38" s="67" t="s">
        <v>320</v>
      </c>
      <c r="W38" s="67" t="s">
        <v>320</v>
      </c>
      <c r="X38" s="67" t="s">
        <v>320</v>
      </c>
      <c r="Y38" s="67" t="s">
        <v>360</v>
      </c>
      <c r="Z38" s="67" t="s">
        <v>472</v>
      </c>
      <c r="AA38" s="67" t="s">
        <v>320</v>
      </c>
      <c r="AB38" s="67" t="s">
        <v>320</v>
      </c>
      <c r="AC38" s="118"/>
    </row>
    <row r="39" ht="184.95" customHeight="1" spans="1:29">
      <c r="A39" s="50"/>
      <c r="B39" s="50"/>
      <c r="C39" s="50"/>
      <c r="D39" s="15">
        <v>31</v>
      </c>
      <c r="E39" s="59" t="s">
        <v>222</v>
      </c>
      <c r="F39" s="15" t="s">
        <v>154</v>
      </c>
      <c r="G39" s="59" t="s">
        <v>154</v>
      </c>
      <c r="H39" s="60" t="s">
        <v>473</v>
      </c>
      <c r="I39" s="15" t="s">
        <v>309</v>
      </c>
      <c r="J39" s="15" t="s">
        <v>321</v>
      </c>
      <c r="K39" s="83" t="s">
        <v>474</v>
      </c>
      <c r="L39" s="45" t="s">
        <v>475</v>
      </c>
      <c r="M39" s="59" t="s">
        <v>476</v>
      </c>
      <c r="N39" s="59" t="s">
        <v>223</v>
      </c>
      <c r="O39" s="81">
        <f t="shared" ref="O39:O55" si="4">SUM(P39:R39)</f>
        <v>371619.4</v>
      </c>
      <c r="P39" s="89">
        <v>371619.4</v>
      </c>
      <c r="Q39" s="88"/>
      <c r="R39" s="88"/>
      <c r="S39" s="101">
        <f t="shared" si="3"/>
        <v>371619.4</v>
      </c>
      <c r="T39" s="15" t="s">
        <v>80</v>
      </c>
      <c r="U39" s="15" t="s">
        <v>320</v>
      </c>
      <c r="V39" s="15" t="s">
        <v>320</v>
      </c>
      <c r="W39" s="15" t="s">
        <v>320</v>
      </c>
      <c r="X39" s="15" t="s">
        <v>320</v>
      </c>
      <c r="Y39" s="15" t="s">
        <v>360</v>
      </c>
      <c r="Z39" s="59" t="s">
        <v>476</v>
      </c>
      <c r="AA39" s="15" t="s">
        <v>320</v>
      </c>
      <c r="AB39" s="15" t="s">
        <v>320</v>
      </c>
      <c r="AC39" s="15"/>
    </row>
    <row r="40" ht="85.05" customHeight="1" spans="1:29">
      <c r="A40" s="50"/>
      <c r="B40" s="50"/>
      <c r="C40" s="50"/>
      <c r="D40" s="15">
        <v>32</v>
      </c>
      <c r="E40" s="59" t="s">
        <v>225</v>
      </c>
      <c r="F40" s="15" t="s">
        <v>154</v>
      </c>
      <c r="G40" s="59" t="s">
        <v>154</v>
      </c>
      <c r="H40" s="60" t="s">
        <v>477</v>
      </c>
      <c r="I40" s="15" t="s">
        <v>309</v>
      </c>
      <c r="J40" s="15" t="s">
        <v>321</v>
      </c>
      <c r="K40" s="61" t="s">
        <v>478</v>
      </c>
      <c r="L40" s="45" t="s">
        <v>479</v>
      </c>
      <c r="M40" s="59" t="s">
        <v>415</v>
      </c>
      <c r="N40" s="59" t="s">
        <v>226</v>
      </c>
      <c r="O40" s="81">
        <f t="shared" si="4"/>
        <v>427929.17</v>
      </c>
      <c r="P40" s="89">
        <v>427929.17</v>
      </c>
      <c r="Q40" s="88"/>
      <c r="R40" s="88"/>
      <c r="S40" s="101">
        <f t="shared" si="3"/>
        <v>427929.17</v>
      </c>
      <c r="T40" s="15" t="s">
        <v>80</v>
      </c>
      <c r="U40" s="15" t="s">
        <v>320</v>
      </c>
      <c r="V40" s="15" t="s">
        <v>320</v>
      </c>
      <c r="W40" s="15" t="s">
        <v>320</v>
      </c>
      <c r="X40" s="15" t="s">
        <v>320</v>
      </c>
      <c r="Y40" s="15" t="s">
        <v>360</v>
      </c>
      <c r="Z40" s="59" t="s">
        <v>415</v>
      </c>
      <c r="AA40" s="15" t="s">
        <v>320</v>
      </c>
      <c r="AB40" s="15" t="s">
        <v>320</v>
      </c>
      <c r="AC40" s="15"/>
    </row>
    <row r="41" ht="77.5" spans="1:29">
      <c r="A41" s="70"/>
      <c r="B41" s="70"/>
      <c r="C41" s="70"/>
      <c r="D41" s="15">
        <v>33</v>
      </c>
      <c r="E41" s="59" t="s">
        <v>229</v>
      </c>
      <c r="F41" s="15" t="s">
        <v>154</v>
      </c>
      <c r="G41" s="59" t="s">
        <v>154</v>
      </c>
      <c r="H41" s="60" t="s">
        <v>480</v>
      </c>
      <c r="I41" s="15" t="s">
        <v>309</v>
      </c>
      <c r="J41" s="15" t="s">
        <v>321</v>
      </c>
      <c r="K41" s="61" t="s">
        <v>481</v>
      </c>
      <c r="L41" s="45" t="s">
        <v>482</v>
      </c>
      <c r="M41" s="59" t="s">
        <v>415</v>
      </c>
      <c r="N41" s="59" t="s">
        <v>230</v>
      </c>
      <c r="O41" s="81">
        <f t="shared" si="4"/>
        <v>432511.98</v>
      </c>
      <c r="P41" s="89">
        <v>432511.98</v>
      </c>
      <c r="Q41" s="88"/>
      <c r="R41" s="88"/>
      <c r="S41" s="101">
        <f t="shared" si="3"/>
        <v>432511.98</v>
      </c>
      <c r="T41" s="15" t="s">
        <v>80</v>
      </c>
      <c r="U41" s="15" t="s">
        <v>320</v>
      </c>
      <c r="V41" s="15" t="s">
        <v>320</v>
      </c>
      <c r="W41" s="15" t="s">
        <v>320</v>
      </c>
      <c r="X41" s="15" t="s">
        <v>320</v>
      </c>
      <c r="Y41" s="15" t="s">
        <v>360</v>
      </c>
      <c r="Z41" s="59" t="s">
        <v>415</v>
      </c>
      <c r="AA41" s="15" t="s">
        <v>320</v>
      </c>
      <c r="AB41" s="15" t="s">
        <v>320</v>
      </c>
      <c r="AC41" s="15"/>
    </row>
    <row r="42" ht="157.05" customHeight="1" spans="1:29">
      <c r="A42" s="70"/>
      <c r="B42" s="70"/>
      <c r="C42" s="70"/>
      <c r="D42" s="15">
        <v>34</v>
      </c>
      <c r="E42" s="59" t="s">
        <v>232</v>
      </c>
      <c r="F42" s="15" t="s">
        <v>154</v>
      </c>
      <c r="G42" s="59" t="s">
        <v>154</v>
      </c>
      <c r="H42" s="62" t="s">
        <v>483</v>
      </c>
      <c r="I42" s="15" t="s">
        <v>309</v>
      </c>
      <c r="J42" s="15" t="s">
        <v>321</v>
      </c>
      <c r="K42" s="61" t="s">
        <v>484</v>
      </c>
      <c r="L42" s="45" t="s">
        <v>485</v>
      </c>
      <c r="M42" s="59" t="s">
        <v>166</v>
      </c>
      <c r="N42" s="59" t="s">
        <v>233</v>
      </c>
      <c r="O42" s="81">
        <f t="shared" si="4"/>
        <v>817451.69</v>
      </c>
      <c r="P42" s="91">
        <v>817451.69</v>
      </c>
      <c r="Q42" s="112"/>
      <c r="R42" s="88"/>
      <c r="S42" s="101">
        <f t="shared" si="3"/>
        <v>817451.69</v>
      </c>
      <c r="T42" s="15" t="s">
        <v>80</v>
      </c>
      <c r="U42" s="15" t="s">
        <v>320</v>
      </c>
      <c r="V42" s="15" t="s">
        <v>320</v>
      </c>
      <c r="W42" s="15" t="s">
        <v>320</v>
      </c>
      <c r="X42" s="15" t="s">
        <v>320</v>
      </c>
      <c r="Y42" s="15" t="s">
        <v>360</v>
      </c>
      <c r="Z42" s="59" t="s">
        <v>166</v>
      </c>
      <c r="AA42" s="15" t="s">
        <v>320</v>
      </c>
      <c r="AB42" s="15" t="s">
        <v>320</v>
      </c>
      <c r="AC42" s="62"/>
    </row>
    <row r="43" ht="255" customHeight="1" spans="1:29">
      <c r="A43" s="11"/>
      <c r="B43" s="11"/>
      <c r="C43" s="71"/>
      <c r="D43" s="15">
        <v>35</v>
      </c>
      <c r="E43" s="59" t="s">
        <v>235</v>
      </c>
      <c r="F43" s="15" t="s">
        <v>154</v>
      </c>
      <c r="G43" s="59" t="s">
        <v>154</v>
      </c>
      <c r="H43" s="62" t="s">
        <v>486</v>
      </c>
      <c r="I43" s="15" t="s">
        <v>309</v>
      </c>
      <c r="J43" s="15" t="s">
        <v>321</v>
      </c>
      <c r="K43" s="61" t="s">
        <v>487</v>
      </c>
      <c r="L43" s="45" t="s">
        <v>488</v>
      </c>
      <c r="M43" s="59" t="s">
        <v>415</v>
      </c>
      <c r="N43" s="59" t="s">
        <v>236</v>
      </c>
      <c r="O43" s="81">
        <f t="shared" si="4"/>
        <v>885519.67</v>
      </c>
      <c r="P43" s="91">
        <v>885519.67</v>
      </c>
      <c r="Q43" s="112"/>
      <c r="R43" s="88"/>
      <c r="S43" s="101">
        <f t="shared" si="3"/>
        <v>885519.67</v>
      </c>
      <c r="T43" s="15" t="s">
        <v>80</v>
      </c>
      <c r="U43" s="15" t="s">
        <v>320</v>
      </c>
      <c r="V43" s="15" t="s">
        <v>320</v>
      </c>
      <c r="W43" s="15" t="s">
        <v>320</v>
      </c>
      <c r="X43" s="15" t="s">
        <v>320</v>
      </c>
      <c r="Y43" s="15" t="s">
        <v>360</v>
      </c>
      <c r="Z43" s="59" t="s">
        <v>415</v>
      </c>
      <c r="AA43" s="15" t="s">
        <v>320</v>
      </c>
      <c r="AB43" s="15" t="s">
        <v>320</v>
      </c>
      <c r="AC43" s="62"/>
    </row>
    <row r="44" ht="132" customHeight="1" spans="1:29">
      <c r="A44" s="11"/>
      <c r="B44" s="11"/>
      <c r="C44" s="4"/>
      <c r="D44" s="15">
        <v>36</v>
      </c>
      <c r="E44" s="13" t="s">
        <v>238</v>
      </c>
      <c r="F44" s="12" t="s">
        <v>108</v>
      </c>
      <c r="G44" s="13" t="s">
        <v>108</v>
      </c>
      <c r="H44" s="18" t="s">
        <v>489</v>
      </c>
      <c r="I44" s="12" t="s">
        <v>309</v>
      </c>
      <c r="J44" s="12" t="s">
        <v>321</v>
      </c>
      <c r="K44" s="41" t="s">
        <v>490</v>
      </c>
      <c r="L44" s="12" t="s">
        <v>491</v>
      </c>
      <c r="M44" s="13" t="s">
        <v>492</v>
      </c>
      <c r="N44" s="13" t="s">
        <v>493</v>
      </c>
      <c r="O44" s="22">
        <f t="shared" si="4"/>
        <v>49375.08</v>
      </c>
      <c r="P44" s="31">
        <v>49375.08</v>
      </c>
      <c r="Q44" s="32"/>
      <c r="R44" s="27"/>
      <c r="S44" s="37">
        <f t="shared" si="3"/>
        <v>49375.08</v>
      </c>
      <c r="T44" s="12" t="s">
        <v>80</v>
      </c>
      <c r="U44" s="12" t="s">
        <v>320</v>
      </c>
      <c r="V44" s="12" t="s">
        <v>320</v>
      </c>
      <c r="W44" s="12" t="s">
        <v>320</v>
      </c>
      <c r="X44" s="12" t="s">
        <v>320</v>
      </c>
      <c r="Y44" s="12" t="s">
        <v>360</v>
      </c>
      <c r="Z44" s="13" t="s">
        <v>492</v>
      </c>
      <c r="AA44" s="12" t="s">
        <v>320</v>
      </c>
      <c r="AB44" s="12" t="s">
        <v>320</v>
      </c>
      <c r="AC44" s="18" t="s">
        <v>433</v>
      </c>
    </row>
    <row r="45" ht="115.95" customHeight="1" spans="1:29">
      <c r="A45" s="11"/>
      <c r="B45" s="11"/>
      <c r="C45" s="4"/>
      <c r="D45" s="15">
        <v>37</v>
      </c>
      <c r="E45" s="13" t="s">
        <v>241</v>
      </c>
      <c r="F45" s="12" t="s">
        <v>117</v>
      </c>
      <c r="G45" s="13" t="s">
        <v>117</v>
      </c>
      <c r="H45" s="16" t="s">
        <v>494</v>
      </c>
      <c r="I45" s="17" t="s">
        <v>309</v>
      </c>
      <c r="J45" s="17" t="s">
        <v>321</v>
      </c>
      <c r="K45" s="40" t="s">
        <v>495</v>
      </c>
      <c r="L45" s="17" t="s">
        <v>496</v>
      </c>
      <c r="M45" s="17" t="s">
        <v>461</v>
      </c>
      <c r="N45" s="17" t="s">
        <v>242</v>
      </c>
      <c r="O45" s="22">
        <f t="shared" si="4"/>
        <v>49011.73</v>
      </c>
      <c r="P45" s="28">
        <v>49011.73</v>
      </c>
      <c r="Q45" s="29"/>
      <c r="R45" s="30"/>
      <c r="S45" s="44">
        <f t="shared" si="3"/>
        <v>49011.73</v>
      </c>
      <c r="T45" s="12" t="s">
        <v>80</v>
      </c>
      <c r="U45" s="15" t="s">
        <v>320</v>
      </c>
      <c r="V45" s="15" t="s">
        <v>320</v>
      </c>
      <c r="W45" s="15" t="s">
        <v>320</v>
      </c>
      <c r="X45" s="15" t="s">
        <v>320</v>
      </c>
      <c r="Y45" s="12" t="s">
        <v>360</v>
      </c>
      <c r="Z45" s="17" t="s">
        <v>461</v>
      </c>
      <c r="AA45" s="15" t="s">
        <v>320</v>
      </c>
      <c r="AB45" s="15" t="s">
        <v>320</v>
      </c>
      <c r="AC45" s="18" t="s">
        <v>433</v>
      </c>
    </row>
    <row r="46" ht="127.05" customHeight="1" spans="1:29">
      <c r="A46" s="11"/>
      <c r="B46" s="11"/>
      <c r="C46" s="4"/>
      <c r="D46" s="15">
        <v>38</v>
      </c>
      <c r="E46" s="13" t="s">
        <v>245</v>
      </c>
      <c r="F46" s="12" t="s">
        <v>117</v>
      </c>
      <c r="G46" s="13" t="s">
        <v>117</v>
      </c>
      <c r="H46" s="16" t="s">
        <v>497</v>
      </c>
      <c r="I46" s="17" t="s">
        <v>309</v>
      </c>
      <c r="J46" s="17" t="s">
        <v>327</v>
      </c>
      <c r="K46" s="40" t="s">
        <v>498</v>
      </c>
      <c r="L46" s="17" t="s">
        <v>499</v>
      </c>
      <c r="M46" s="17" t="s">
        <v>246</v>
      </c>
      <c r="N46" s="17" t="s">
        <v>500</v>
      </c>
      <c r="O46" s="22">
        <f t="shared" si="4"/>
        <v>29357.68</v>
      </c>
      <c r="P46" s="28">
        <v>29357.68</v>
      </c>
      <c r="Q46" s="29"/>
      <c r="R46" s="30"/>
      <c r="S46" s="30">
        <f t="shared" si="3"/>
        <v>29357.68</v>
      </c>
      <c r="T46" s="12" t="s">
        <v>80</v>
      </c>
      <c r="U46" s="15" t="s">
        <v>320</v>
      </c>
      <c r="V46" s="15" t="s">
        <v>320</v>
      </c>
      <c r="W46" s="15" t="s">
        <v>320</v>
      </c>
      <c r="X46" s="15" t="s">
        <v>320</v>
      </c>
      <c r="Y46" s="12" t="s">
        <v>411</v>
      </c>
      <c r="Z46" s="17" t="s">
        <v>246</v>
      </c>
      <c r="AA46" s="15" t="s">
        <v>320</v>
      </c>
      <c r="AB46" s="15" t="s">
        <v>320</v>
      </c>
      <c r="AC46" s="18" t="s">
        <v>433</v>
      </c>
    </row>
    <row r="47" ht="93" spans="1:29">
      <c r="A47" s="11"/>
      <c r="B47" s="11"/>
      <c r="C47" s="11"/>
      <c r="D47" s="15">
        <v>39</v>
      </c>
      <c r="E47" s="13" t="s">
        <v>249</v>
      </c>
      <c r="F47" s="39" t="s">
        <v>117</v>
      </c>
      <c r="G47" s="12" t="s">
        <v>252</v>
      </c>
      <c r="H47" s="14" t="s">
        <v>501</v>
      </c>
      <c r="I47" s="12" t="s">
        <v>309</v>
      </c>
      <c r="J47" s="12" t="s">
        <v>321</v>
      </c>
      <c r="K47" s="41" t="s">
        <v>502</v>
      </c>
      <c r="L47" s="12" t="s">
        <v>503</v>
      </c>
      <c r="M47" s="13" t="s">
        <v>250</v>
      </c>
      <c r="N47" s="13" t="s">
        <v>133</v>
      </c>
      <c r="O47" s="22">
        <f t="shared" si="4"/>
        <v>77099.4</v>
      </c>
      <c r="P47" s="33">
        <v>77099.4</v>
      </c>
      <c r="Q47" s="27"/>
      <c r="R47" s="27"/>
      <c r="S47" s="37">
        <f t="shared" si="3"/>
        <v>77099.4</v>
      </c>
      <c r="T47" s="12" t="s">
        <v>80</v>
      </c>
      <c r="U47" s="15" t="s">
        <v>320</v>
      </c>
      <c r="V47" s="15" t="s">
        <v>320</v>
      </c>
      <c r="W47" s="15" t="s">
        <v>320</v>
      </c>
      <c r="X47" s="15" t="s">
        <v>320</v>
      </c>
      <c r="Y47" s="12" t="s">
        <v>360</v>
      </c>
      <c r="Z47" s="13" t="s">
        <v>250</v>
      </c>
      <c r="AA47" s="15" t="s">
        <v>320</v>
      </c>
      <c r="AB47" s="15" t="s">
        <v>320</v>
      </c>
      <c r="AC47" s="18" t="s">
        <v>433</v>
      </c>
    </row>
    <row r="48" ht="77.5" spans="1:29">
      <c r="A48" s="11"/>
      <c r="B48" s="11"/>
      <c r="C48" s="4"/>
      <c r="D48" s="15">
        <v>40</v>
      </c>
      <c r="E48" s="13" t="s">
        <v>254</v>
      </c>
      <c r="F48" s="39" t="s">
        <v>198</v>
      </c>
      <c r="G48" s="12" t="s">
        <v>77</v>
      </c>
      <c r="H48" s="14" t="s">
        <v>504</v>
      </c>
      <c r="I48" s="12" t="s">
        <v>309</v>
      </c>
      <c r="J48" s="12" t="s">
        <v>327</v>
      </c>
      <c r="K48" s="41" t="s">
        <v>505</v>
      </c>
      <c r="L48" s="12" t="s">
        <v>506</v>
      </c>
      <c r="M48" s="13" t="s">
        <v>326</v>
      </c>
      <c r="N48" s="13" t="s">
        <v>83</v>
      </c>
      <c r="O48" s="22">
        <f t="shared" si="4"/>
        <v>62182.18</v>
      </c>
      <c r="P48" s="33">
        <v>62182.18</v>
      </c>
      <c r="Q48" s="27"/>
      <c r="R48" s="27"/>
      <c r="S48" s="37">
        <f t="shared" si="3"/>
        <v>62182.18</v>
      </c>
      <c r="T48" s="12" t="s">
        <v>80</v>
      </c>
      <c r="U48" s="15" t="s">
        <v>320</v>
      </c>
      <c r="V48" s="15" t="s">
        <v>320</v>
      </c>
      <c r="W48" s="15" t="s">
        <v>320</v>
      </c>
      <c r="X48" s="15" t="s">
        <v>320</v>
      </c>
      <c r="Y48" s="12" t="s">
        <v>360</v>
      </c>
      <c r="Z48" s="13" t="s">
        <v>326</v>
      </c>
      <c r="AA48" s="15" t="s">
        <v>320</v>
      </c>
      <c r="AB48" s="15" t="s">
        <v>320</v>
      </c>
      <c r="AC48" s="18" t="s">
        <v>433</v>
      </c>
    </row>
    <row r="49" ht="77.5" spans="1:29">
      <c r="A49" s="11"/>
      <c r="B49" s="11"/>
      <c r="C49" s="4"/>
      <c r="D49" s="15">
        <v>41</v>
      </c>
      <c r="E49" s="13" t="s">
        <v>256</v>
      </c>
      <c r="F49" s="12" t="s">
        <v>154</v>
      </c>
      <c r="G49" s="13" t="s">
        <v>154</v>
      </c>
      <c r="H49" s="16" t="s">
        <v>507</v>
      </c>
      <c r="I49" s="17" t="s">
        <v>309</v>
      </c>
      <c r="J49" s="12" t="s">
        <v>321</v>
      </c>
      <c r="K49" s="40" t="s">
        <v>508</v>
      </c>
      <c r="L49" s="17" t="s">
        <v>509</v>
      </c>
      <c r="M49" s="17" t="s">
        <v>257</v>
      </c>
      <c r="N49" s="17" t="s">
        <v>257</v>
      </c>
      <c r="O49" s="22">
        <f t="shared" si="4"/>
        <v>17123.16</v>
      </c>
      <c r="P49" s="28">
        <v>17123.16</v>
      </c>
      <c r="Q49" s="29"/>
      <c r="R49" s="30"/>
      <c r="S49" s="44">
        <f t="shared" si="3"/>
        <v>17123.16</v>
      </c>
      <c r="T49" s="12" t="s">
        <v>80</v>
      </c>
      <c r="U49" s="15" t="s">
        <v>320</v>
      </c>
      <c r="V49" s="15" t="s">
        <v>320</v>
      </c>
      <c r="W49" s="15" t="s">
        <v>320</v>
      </c>
      <c r="X49" s="15" t="s">
        <v>320</v>
      </c>
      <c r="Y49" s="12" t="s">
        <v>360</v>
      </c>
      <c r="Z49" s="17" t="s">
        <v>257</v>
      </c>
      <c r="AA49" s="15" t="s">
        <v>320</v>
      </c>
      <c r="AB49" s="15" t="s">
        <v>320</v>
      </c>
      <c r="AC49" s="18" t="s">
        <v>433</v>
      </c>
    </row>
    <row r="50" ht="93" spans="1:29">
      <c r="A50" s="11"/>
      <c r="B50" s="11"/>
      <c r="C50" s="4"/>
      <c r="D50" s="15">
        <v>42</v>
      </c>
      <c r="E50" s="13" t="s">
        <v>259</v>
      </c>
      <c r="F50" s="12" t="s">
        <v>117</v>
      </c>
      <c r="G50" s="13" t="s">
        <v>117</v>
      </c>
      <c r="H50" s="16" t="s">
        <v>510</v>
      </c>
      <c r="I50" s="17" t="s">
        <v>309</v>
      </c>
      <c r="J50" s="12" t="s">
        <v>321</v>
      </c>
      <c r="K50" s="40" t="s">
        <v>511</v>
      </c>
      <c r="L50" s="17" t="s">
        <v>512</v>
      </c>
      <c r="M50" s="17" t="s">
        <v>513</v>
      </c>
      <c r="N50" s="17" t="s">
        <v>260</v>
      </c>
      <c r="O50" s="22">
        <f t="shared" si="4"/>
        <v>267019.36</v>
      </c>
      <c r="P50" s="28">
        <v>267019.36</v>
      </c>
      <c r="Q50" s="29"/>
      <c r="R50" s="30"/>
      <c r="S50" s="44">
        <f t="shared" si="3"/>
        <v>267019.36</v>
      </c>
      <c r="T50" s="12" t="s">
        <v>80</v>
      </c>
      <c r="U50" s="15" t="s">
        <v>320</v>
      </c>
      <c r="V50" s="15" t="s">
        <v>320</v>
      </c>
      <c r="W50" s="15" t="s">
        <v>320</v>
      </c>
      <c r="X50" s="15" t="s">
        <v>320</v>
      </c>
      <c r="Y50" s="12" t="s">
        <v>360</v>
      </c>
      <c r="Z50" s="17" t="s">
        <v>513</v>
      </c>
      <c r="AA50" s="15" t="s">
        <v>320</v>
      </c>
      <c r="AB50" s="15" t="s">
        <v>320</v>
      </c>
      <c r="AC50" s="18" t="s">
        <v>433</v>
      </c>
    </row>
    <row r="51" ht="120" customHeight="1" spans="4:29">
      <c r="D51" s="15">
        <v>43</v>
      </c>
      <c r="E51" s="13" t="s">
        <v>263</v>
      </c>
      <c r="F51" s="12" t="s">
        <v>198</v>
      </c>
      <c r="G51" s="13" t="s">
        <v>117</v>
      </c>
      <c r="H51" s="16" t="s">
        <v>514</v>
      </c>
      <c r="I51" s="17" t="s">
        <v>309</v>
      </c>
      <c r="J51" s="17" t="s">
        <v>334</v>
      </c>
      <c r="K51" s="40" t="s">
        <v>515</v>
      </c>
      <c r="L51" s="17" t="s">
        <v>516</v>
      </c>
      <c r="M51" s="17" t="s">
        <v>461</v>
      </c>
      <c r="N51" s="17" t="s">
        <v>264</v>
      </c>
      <c r="O51" s="22">
        <f t="shared" si="4"/>
        <v>54609.05</v>
      </c>
      <c r="P51" s="28">
        <v>54609.05</v>
      </c>
      <c r="Q51" s="29"/>
      <c r="R51" s="30"/>
      <c r="S51" s="113">
        <f t="shared" si="3"/>
        <v>54609.05</v>
      </c>
      <c r="T51" s="12" t="s">
        <v>80</v>
      </c>
      <c r="U51" s="15" t="s">
        <v>320</v>
      </c>
      <c r="V51" s="15" t="s">
        <v>320</v>
      </c>
      <c r="W51" s="15" t="s">
        <v>320</v>
      </c>
      <c r="X51" s="15" t="s">
        <v>320</v>
      </c>
      <c r="Y51" s="12" t="s">
        <v>360</v>
      </c>
      <c r="Z51" s="17" t="s">
        <v>461</v>
      </c>
      <c r="AA51" s="15" t="s">
        <v>320</v>
      </c>
      <c r="AB51" s="15" t="s">
        <v>320</v>
      </c>
      <c r="AC51" s="18" t="s">
        <v>433</v>
      </c>
    </row>
    <row r="52" s="46" customFormat="1" ht="46.5" spans="4:29">
      <c r="D52" s="15">
        <v>44</v>
      </c>
      <c r="E52" s="17" t="s">
        <v>169</v>
      </c>
      <c r="F52" s="67" t="s">
        <v>77</v>
      </c>
      <c r="G52" s="67" t="s">
        <v>77</v>
      </c>
      <c r="H52" s="68" t="s">
        <v>517</v>
      </c>
      <c r="I52" s="67" t="s">
        <v>310</v>
      </c>
      <c r="J52" s="67" t="s">
        <v>518</v>
      </c>
      <c r="K52" s="92" t="s">
        <v>171</v>
      </c>
      <c r="L52" s="45" t="s">
        <v>519</v>
      </c>
      <c r="M52" s="67" t="s">
        <v>520</v>
      </c>
      <c r="N52" s="67" t="s">
        <v>521</v>
      </c>
      <c r="O52" s="93">
        <f t="shared" si="4"/>
        <v>83200</v>
      </c>
      <c r="P52" s="86">
        <v>83200</v>
      </c>
      <c r="Q52" s="81">
        <v>0</v>
      </c>
      <c r="R52" s="81"/>
      <c r="S52" s="114">
        <f>P52</f>
        <v>83200</v>
      </c>
      <c r="T52" s="67" t="s">
        <v>80</v>
      </c>
      <c r="U52" s="45" t="s">
        <v>80</v>
      </c>
      <c r="V52" s="45" t="s">
        <v>366</v>
      </c>
      <c r="W52" s="45" t="s">
        <v>522</v>
      </c>
      <c r="X52" s="67" t="s">
        <v>320</v>
      </c>
      <c r="Y52" s="67" t="s">
        <v>320</v>
      </c>
      <c r="Z52" s="67" t="s">
        <v>320</v>
      </c>
      <c r="AA52" s="67" t="s">
        <v>320</v>
      </c>
      <c r="AB52" s="67" t="s">
        <v>320</v>
      </c>
      <c r="AC52" s="92" t="s">
        <v>523</v>
      </c>
    </row>
    <row r="53" s="46" customFormat="1" ht="62" spans="4:29">
      <c r="D53" s="15">
        <v>45</v>
      </c>
      <c r="E53" s="17" t="s">
        <v>175</v>
      </c>
      <c r="F53" s="67" t="s">
        <v>117</v>
      </c>
      <c r="G53" s="67" t="s">
        <v>117</v>
      </c>
      <c r="H53" s="68" t="s">
        <v>524</v>
      </c>
      <c r="I53" s="67" t="s">
        <v>310</v>
      </c>
      <c r="J53" s="67" t="s">
        <v>518</v>
      </c>
      <c r="K53" s="92" t="s">
        <v>177</v>
      </c>
      <c r="L53" s="43" t="s">
        <v>525</v>
      </c>
      <c r="M53" s="67" t="s">
        <v>526</v>
      </c>
      <c r="N53" s="17" t="s">
        <v>527</v>
      </c>
      <c r="O53" s="93">
        <f t="shared" si="4"/>
        <v>86848</v>
      </c>
      <c r="P53" s="94">
        <v>86848</v>
      </c>
      <c r="Q53" s="115"/>
      <c r="R53" s="115"/>
      <c r="S53" s="94">
        <f>O53</f>
        <v>86848</v>
      </c>
      <c r="T53" s="67" t="s">
        <v>80</v>
      </c>
      <c r="U53" s="45" t="s">
        <v>80</v>
      </c>
      <c r="V53" s="45" t="s">
        <v>366</v>
      </c>
      <c r="W53" s="45" t="s">
        <v>522</v>
      </c>
      <c r="X53" s="67" t="s">
        <v>320</v>
      </c>
      <c r="Y53" s="67" t="s">
        <v>320</v>
      </c>
      <c r="Z53" s="67" t="s">
        <v>320</v>
      </c>
      <c r="AA53" s="67" t="s">
        <v>320</v>
      </c>
      <c r="AB53" s="67" t="s">
        <v>320</v>
      </c>
      <c r="AC53" s="92" t="s">
        <v>523</v>
      </c>
    </row>
    <row r="54" s="46" customFormat="1" ht="77.5" spans="4:29">
      <c r="D54" s="15">
        <v>46</v>
      </c>
      <c r="E54" s="17" t="s">
        <v>178</v>
      </c>
      <c r="F54" s="67" t="s">
        <v>154</v>
      </c>
      <c r="G54" s="67" t="s">
        <v>154</v>
      </c>
      <c r="H54" s="68" t="s">
        <v>517</v>
      </c>
      <c r="I54" s="67" t="s">
        <v>310</v>
      </c>
      <c r="J54" s="67" t="s">
        <v>528</v>
      </c>
      <c r="K54" s="92" t="s">
        <v>529</v>
      </c>
      <c r="L54" s="43" t="s">
        <v>530</v>
      </c>
      <c r="M54" s="67" t="s">
        <v>531</v>
      </c>
      <c r="N54" s="17" t="s">
        <v>532</v>
      </c>
      <c r="O54" s="93">
        <f t="shared" si="4"/>
        <v>63600</v>
      </c>
      <c r="P54" s="94">
        <v>63600</v>
      </c>
      <c r="Q54" s="115"/>
      <c r="R54" s="115"/>
      <c r="S54" s="94">
        <f>O54</f>
        <v>63600</v>
      </c>
      <c r="T54" s="67" t="s">
        <v>80</v>
      </c>
      <c r="U54" s="45" t="s">
        <v>80</v>
      </c>
      <c r="V54" s="45" t="s">
        <v>533</v>
      </c>
      <c r="W54" s="45" t="s">
        <v>522</v>
      </c>
      <c r="X54" s="67" t="s">
        <v>320</v>
      </c>
      <c r="Y54" s="67" t="s">
        <v>320</v>
      </c>
      <c r="Z54" s="67" t="s">
        <v>320</v>
      </c>
      <c r="AA54" s="67" t="s">
        <v>320</v>
      </c>
      <c r="AB54" s="67" t="s">
        <v>320</v>
      </c>
      <c r="AC54" s="92" t="s">
        <v>523</v>
      </c>
    </row>
    <row r="55" s="48" customFormat="1" ht="124" spans="4:29">
      <c r="D55" s="15">
        <v>47</v>
      </c>
      <c r="E55" s="43" t="s">
        <v>138</v>
      </c>
      <c r="F55" s="72" t="s">
        <v>117</v>
      </c>
      <c r="G55" s="72" t="s">
        <v>117</v>
      </c>
      <c r="H55" s="73" t="s">
        <v>534</v>
      </c>
      <c r="I55" s="45" t="s">
        <v>310</v>
      </c>
      <c r="J55" s="45" t="s">
        <v>535</v>
      </c>
      <c r="K55" s="92" t="s">
        <v>536</v>
      </c>
      <c r="L55" s="45" t="s">
        <v>537</v>
      </c>
      <c r="M55" s="72" t="s">
        <v>522</v>
      </c>
      <c r="N55" s="95" t="s">
        <v>139</v>
      </c>
      <c r="O55" s="93">
        <f t="shared" si="4"/>
        <v>845200</v>
      </c>
      <c r="P55" s="96">
        <v>845200</v>
      </c>
      <c r="Q55" s="73"/>
      <c r="R55" s="73"/>
      <c r="S55" s="96">
        <f>O55</f>
        <v>845200</v>
      </c>
      <c r="T55" s="45" t="s">
        <v>80</v>
      </c>
      <c r="U55" s="45" t="s">
        <v>320</v>
      </c>
      <c r="V55" s="45" t="s">
        <v>320</v>
      </c>
      <c r="W55" s="45" t="s">
        <v>320</v>
      </c>
      <c r="X55" s="45" t="s">
        <v>320</v>
      </c>
      <c r="Y55" s="45" t="s">
        <v>320</v>
      </c>
      <c r="Z55" s="45" t="s">
        <v>320</v>
      </c>
      <c r="AA55" s="45" t="s">
        <v>320</v>
      </c>
      <c r="AB55" s="45" t="s">
        <v>320</v>
      </c>
      <c r="AC55" s="119" t="s">
        <v>538</v>
      </c>
    </row>
    <row r="56" ht="36.6" customHeight="1" spans="5:5">
      <c r="E56" s="74" t="s">
        <v>539</v>
      </c>
    </row>
  </sheetData>
  <autoFilter ref="A4:AC56">
    <extLst/>
  </autoFilter>
  <mergeCells count="22">
    <mergeCell ref="D1:E1"/>
    <mergeCell ref="D2:AC2"/>
    <mergeCell ref="I3:J3"/>
    <mergeCell ref="O3:R3"/>
    <mergeCell ref="U3:X3"/>
    <mergeCell ref="Y3:Z3"/>
    <mergeCell ref="AA3:AB3"/>
    <mergeCell ref="D5:N5"/>
    <mergeCell ref="D6:N6"/>
    <mergeCell ref="D7:N7"/>
    <mergeCell ref="D8:N8"/>
    <mergeCell ref="D3:D4"/>
    <mergeCell ref="E3:E4"/>
    <mergeCell ref="F3:F4"/>
    <mergeCell ref="G3:G4"/>
    <mergeCell ref="H3:H4"/>
    <mergeCell ref="K3:K4"/>
    <mergeCell ref="L3:L4"/>
    <mergeCell ref="M3:M4"/>
    <mergeCell ref="N3:N4"/>
    <mergeCell ref="S3:S4"/>
    <mergeCell ref="AC3:AC4"/>
  </mergeCells>
  <dataValidations count="3">
    <dataValidation type="list" allowBlank="1" showInputMessage="1" showErrorMessage="1" sqref="J14">
      <formula1>"债权类资产,农林业产业基地,生产加工设施,经营性旅旅游服务设施,经营性电商服务设施,经营性基础设施,以村集体入股市场经营设施主体的股权资产（股权资产）,其他经营性扶贫项目资产,交通道路,农田水利,供水饮水,环卫公厕,教育设施,卫生设施,电力设施,其他公益资产,生物性资产,到户生产设施,到户生产设备,危房改造,其他到户资产"</formula1>
    </dataValidation>
    <dataValidation type="list" allowBlank="1" showInputMessage="1" showErrorMessage="1" sqref="I9:I51">
      <formula1>项目大类</formula1>
    </dataValidation>
    <dataValidation type="list" allowBlank="1" showInputMessage="1" showErrorMessage="1" sqref="J9:J13 J15:J51">
      <formula1>INDIRECT($I9)</formula1>
    </dataValidation>
  </dataValidations>
  <pageMargins left="0.708661417322835" right="0.708661417322835" top="0.748031496062992" bottom="0.748031496062992" header="0.31496062992126" footer="0.31496062992126"/>
  <pageSetup paperSize="8" scale="14"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C18"/>
  <sheetViews>
    <sheetView view="pageBreakPreview" zoomScale="60" zoomScaleNormal="70" topLeftCell="D1" workbookViewId="0">
      <pane ySplit="7" topLeftCell="A8" activePane="bottomLeft" state="frozen"/>
      <selection/>
      <selection pane="bottomLeft" activeCell="Q9" sqref="Q9"/>
    </sheetView>
  </sheetViews>
  <sheetFormatPr defaultColWidth="9" defaultRowHeight="14"/>
  <cols>
    <col min="1" max="2" width="9" style="1" hidden="1" customWidth="1"/>
    <col min="3" max="3" width="12" style="1" hidden="1" customWidth="1"/>
    <col min="4" max="4" width="5.33333333333333" style="1" customWidth="1"/>
    <col min="5" max="5" width="24.2166666666667" style="1" customWidth="1"/>
    <col min="6" max="7" width="10.8833333333333" style="1" customWidth="1"/>
    <col min="8" max="8" width="43.1083333333333" style="1" customWidth="1"/>
    <col min="9" max="10" width="9.775" style="2" customWidth="1"/>
    <col min="11" max="11" width="52.4416666666667" style="1" customWidth="1"/>
    <col min="12" max="12" width="10.3333333333333" style="1" customWidth="1"/>
    <col min="13" max="13" width="9.44166666666667" style="1" customWidth="1"/>
    <col min="14" max="14" width="10.1083333333333" style="1" customWidth="1"/>
    <col min="15" max="15" width="16.1083333333333" style="3" customWidth="1"/>
    <col min="16" max="16" width="15.3333333333333" style="3" customWidth="1"/>
    <col min="17" max="17" width="15.4416666666667" style="1" customWidth="1"/>
    <col min="18" max="18" width="12" style="1" customWidth="1"/>
    <col min="19" max="19" width="15.1083333333333" style="1" customWidth="1"/>
    <col min="20" max="20" width="8.21666666666667" style="1" customWidth="1"/>
    <col min="21" max="22" width="5.33333333333333" style="1" customWidth="1"/>
    <col min="23" max="23" width="8.33333333333333" style="1" customWidth="1"/>
    <col min="24" max="24" width="12.6666666666667" style="1" customWidth="1"/>
    <col min="25" max="25" width="5.88333333333333" style="1" customWidth="1"/>
    <col min="26" max="26" width="9.10833333333333" style="1" customWidth="1"/>
    <col min="27" max="27" width="4.44166666666667" style="1" customWidth="1"/>
    <col min="28" max="28" width="4.66666666666667" style="1" customWidth="1"/>
    <col min="29" max="29" width="21.3333333333333" style="1" customWidth="1"/>
    <col min="30" max="30" width="11.2166666666667" style="1" customWidth="1"/>
    <col min="31" max="16384" width="9" style="1"/>
  </cols>
  <sheetData>
    <row r="1" ht="18.75" customHeight="1" spans="1:29">
      <c r="A1" s="4"/>
      <c r="B1" s="4"/>
      <c r="C1" s="4"/>
      <c r="D1" s="5" t="s">
        <v>540</v>
      </c>
      <c r="E1" s="5"/>
      <c r="F1" s="5"/>
      <c r="G1" s="5"/>
      <c r="H1" s="6"/>
      <c r="I1" s="5"/>
      <c r="J1" s="5"/>
      <c r="K1" s="6"/>
      <c r="L1" s="6"/>
      <c r="M1" s="6"/>
      <c r="N1" s="6"/>
      <c r="O1" s="19"/>
      <c r="P1" s="19"/>
      <c r="Q1" s="6"/>
      <c r="R1" s="6"/>
      <c r="S1" s="6"/>
      <c r="T1" s="6"/>
      <c r="U1" s="6"/>
      <c r="V1" s="6"/>
      <c r="W1" s="6"/>
      <c r="X1" s="6"/>
      <c r="Y1" s="6"/>
      <c r="Z1" s="6"/>
      <c r="AA1" s="6"/>
      <c r="AB1" s="6"/>
      <c r="AC1" s="6"/>
    </row>
    <row r="2" ht="24" customHeight="1" spans="1:29">
      <c r="A2" s="4"/>
      <c r="B2" s="4"/>
      <c r="C2" s="4"/>
      <c r="D2" s="7" t="s">
        <v>541</v>
      </c>
      <c r="E2" s="7"/>
      <c r="F2" s="7"/>
      <c r="G2" s="7"/>
      <c r="H2" s="7"/>
      <c r="I2" s="7"/>
      <c r="J2" s="7"/>
      <c r="K2" s="7"/>
      <c r="L2" s="7"/>
      <c r="M2" s="7"/>
      <c r="N2" s="7"/>
      <c r="O2" s="7"/>
      <c r="P2" s="7"/>
      <c r="Q2" s="7"/>
      <c r="R2" s="7"/>
      <c r="S2" s="7"/>
      <c r="T2" s="7"/>
      <c r="U2" s="7"/>
      <c r="V2" s="7"/>
      <c r="W2" s="7"/>
      <c r="X2" s="7"/>
      <c r="Y2" s="7"/>
      <c r="Z2" s="7"/>
      <c r="AA2" s="7"/>
      <c r="AB2" s="7"/>
      <c r="AC2" s="7"/>
    </row>
    <row r="3" ht="33.75" customHeight="1" spans="1:29">
      <c r="A3" s="4"/>
      <c r="B3" s="4"/>
      <c r="C3" s="4"/>
      <c r="D3" s="8" t="s">
        <v>2</v>
      </c>
      <c r="E3" s="8" t="s">
        <v>279</v>
      </c>
      <c r="F3" s="9" t="s">
        <v>280</v>
      </c>
      <c r="G3" s="9" t="s">
        <v>281</v>
      </c>
      <c r="H3" s="8" t="s">
        <v>282</v>
      </c>
      <c r="I3" s="8" t="s">
        <v>283</v>
      </c>
      <c r="J3" s="8"/>
      <c r="K3" s="9" t="s">
        <v>284</v>
      </c>
      <c r="L3" s="8" t="s">
        <v>285</v>
      </c>
      <c r="M3" s="8" t="s">
        <v>286</v>
      </c>
      <c r="N3" s="8" t="s">
        <v>287</v>
      </c>
      <c r="O3" s="8" t="s">
        <v>288</v>
      </c>
      <c r="P3" s="8"/>
      <c r="Q3" s="8"/>
      <c r="R3" s="8"/>
      <c r="S3" s="9" t="s">
        <v>289</v>
      </c>
      <c r="T3" s="8" t="s">
        <v>290</v>
      </c>
      <c r="U3" s="8" t="s">
        <v>291</v>
      </c>
      <c r="V3" s="8"/>
      <c r="W3" s="8"/>
      <c r="X3" s="8"/>
      <c r="Y3" s="8" t="s">
        <v>292</v>
      </c>
      <c r="Z3" s="8"/>
      <c r="AA3" s="8" t="s">
        <v>293</v>
      </c>
      <c r="AB3" s="8"/>
      <c r="AC3" s="8" t="s">
        <v>294</v>
      </c>
    </row>
    <row r="4" ht="46.5" customHeight="1" spans="1:29">
      <c r="A4" s="4"/>
      <c r="B4" s="4"/>
      <c r="C4" s="4"/>
      <c r="D4" s="9"/>
      <c r="E4" s="9"/>
      <c r="F4" s="10"/>
      <c r="G4" s="10"/>
      <c r="H4" s="9"/>
      <c r="I4" s="10" t="s">
        <v>295</v>
      </c>
      <c r="J4" s="10" t="s">
        <v>296</v>
      </c>
      <c r="K4" s="10"/>
      <c r="L4" s="9"/>
      <c r="M4" s="9"/>
      <c r="N4" s="9"/>
      <c r="O4" s="22" t="s">
        <v>57</v>
      </c>
      <c r="P4" s="23" t="s">
        <v>297</v>
      </c>
      <c r="Q4" s="24" t="s">
        <v>63</v>
      </c>
      <c r="R4" s="8" t="s">
        <v>298</v>
      </c>
      <c r="S4" s="34"/>
      <c r="T4" s="8" t="s">
        <v>299</v>
      </c>
      <c r="U4" s="8" t="s">
        <v>300</v>
      </c>
      <c r="V4" s="8" t="s">
        <v>301</v>
      </c>
      <c r="W4" s="8" t="s">
        <v>302</v>
      </c>
      <c r="X4" s="8" t="s">
        <v>303</v>
      </c>
      <c r="Y4" s="8" t="s">
        <v>304</v>
      </c>
      <c r="Z4" s="8" t="s">
        <v>305</v>
      </c>
      <c r="AA4" s="8" t="s">
        <v>306</v>
      </c>
      <c r="AB4" s="8" t="s">
        <v>307</v>
      </c>
      <c r="AC4" s="8"/>
    </row>
    <row r="5" ht="24.75" customHeight="1" spans="1:29">
      <c r="A5" s="4"/>
      <c r="B5" s="4"/>
      <c r="C5" s="4"/>
      <c r="D5" s="8" t="s">
        <v>57</v>
      </c>
      <c r="E5" s="8"/>
      <c r="F5" s="8"/>
      <c r="G5" s="8"/>
      <c r="H5" s="8"/>
      <c r="I5" s="8"/>
      <c r="J5" s="8"/>
      <c r="K5" s="8"/>
      <c r="L5" s="8"/>
      <c r="M5" s="8"/>
      <c r="N5" s="8"/>
      <c r="O5" s="22">
        <f>P5+R5+Q5</f>
        <v>699488.8</v>
      </c>
      <c r="P5" s="23">
        <f>P6+P7</f>
        <v>699488.8</v>
      </c>
      <c r="Q5" s="23">
        <f>Q6+Q7</f>
        <v>0</v>
      </c>
      <c r="R5" s="23">
        <f>R6+R7</f>
        <v>0</v>
      </c>
      <c r="S5" s="42">
        <f>O5</f>
        <v>699488.8</v>
      </c>
      <c r="T5" s="8"/>
      <c r="U5" s="8"/>
      <c r="V5" s="8"/>
      <c r="W5" s="8"/>
      <c r="X5" s="8"/>
      <c r="Y5" s="8"/>
      <c r="Z5" s="8"/>
      <c r="AA5" s="8"/>
      <c r="AB5" s="8"/>
      <c r="AC5" s="8"/>
    </row>
    <row r="6" ht="24.75" customHeight="1" spans="1:29">
      <c r="A6" s="4"/>
      <c r="B6" s="4"/>
      <c r="C6" s="4"/>
      <c r="D6" s="8" t="s">
        <v>308</v>
      </c>
      <c r="E6" s="8"/>
      <c r="F6" s="8"/>
      <c r="G6" s="8"/>
      <c r="H6" s="8"/>
      <c r="I6" s="8"/>
      <c r="J6" s="8"/>
      <c r="K6" s="8"/>
      <c r="L6" s="8"/>
      <c r="M6" s="8"/>
      <c r="N6" s="8"/>
      <c r="O6" s="22">
        <f>P6+R6+Q6</f>
        <v>93711.16</v>
      </c>
      <c r="P6" s="23">
        <f>SUMIFS(P:P,I:I,"经营性资产")</f>
        <v>93711.16</v>
      </c>
      <c r="Q6" s="23">
        <f>SUMIFS(Q:Q,I:I,"经营性资产")</f>
        <v>0</v>
      </c>
      <c r="R6" s="23">
        <f>SUMIFS(R:R,I:I,"经营性资产")</f>
        <v>0</v>
      </c>
      <c r="S6" s="42">
        <f>O6</f>
        <v>93711.16</v>
      </c>
      <c r="T6" s="8"/>
      <c r="U6" s="8"/>
      <c r="V6" s="8"/>
      <c r="W6" s="8"/>
      <c r="X6" s="8"/>
      <c r="Y6" s="8"/>
      <c r="Z6" s="8"/>
      <c r="AA6" s="8"/>
      <c r="AB6" s="8"/>
      <c r="AC6" s="8"/>
    </row>
    <row r="7" ht="24.75" customHeight="1" spans="1:29">
      <c r="A7" s="4"/>
      <c r="B7" s="4"/>
      <c r="C7" s="4"/>
      <c r="D7" s="8" t="s">
        <v>309</v>
      </c>
      <c r="E7" s="8"/>
      <c r="F7" s="8"/>
      <c r="G7" s="8"/>
      <c r="H7" s="8"/>
      <c r="I7" s="8"/>
      <c r="J7" s="8"/>
      <c r="K7" s="8"/>
      <c r="L7" s="8"/>
      <c r="M7" s="8"/>
      <c r="N7" s="8"/>
      <c r="O7" s="22">
        <f>P7+R7+Q7</f>
        <v>605777.64</v>
      </c>
      <c r="P7" s="23">
        <f>SUMIFS(P:P,I:I,"公益性资产")</f>
        <v>605777.64</v>
      </c>
      <c r="Q7" s="23">
        <f>SUMIFS(Q:Q,I:I,"公益性资产")</f>
        <v>0</v>
      </c>
      <c r="R7" s="23">
        <f>SUMIFS(R:R,I:I,"公益性资产")</f>
        <v>0</v>
      </c>
      <c r="S7" s="42">
        <f>O7</f>
        <v>605777.64</v>
      </c>
      <c r="T7" s="8"/>
      <c r="U7" s="8"/>
      <c r="V7" s="8"/>
      <c r="W7" s="8"/>
      <c r="X7" s="8"/>
      <c r="Y7" s="8"/>
      <c r="Z7" s="8"/>
      <c r="AA7" s="8"/>
      <c r="AB7" s="8"/>
      <c r="AC7" s="8"/>
    </row>
    <row r="8" ht="108.5" spans="1:29">
      <c r="A8" s="11" t="s">
        <v>309</v>
      </c>
      <c r="B8" s="11" t="s">
        <v>308</v>
      </c>
      <c r="C8" s="11" t="s">
        <v>310</v>
      </c>
      <c r="D8" s="12">
        <v>1</v>
      </c>
      <c r="E8" s="13" t="s">
        <v>162</v>
      </c>
      <c r="F8" s="12" t="s">
        <v>198</v>
      </c>
      <c r="G8" s="12" t="s">
        <v>77</v>
      </c>
      <c r="H8" s="14" t="s">
        <v>429</v>
      </c>
      <c r="I8" s="15" t="s">
        <v>308</v>
      </c>
      <c r="J8" s="12" t="s">
        <v>346</v>
      </c>
      <c r="K8" s="40" t="s">
        <v>430</v>
      </c>
      <c r="L8" s="12" t="s">
        <v>431</v>
      </c>
      <c r="M8" s="13" t="s">
        <v>191</v>
      </c>
      <c r="N8" s="13" t="s">
        <v>95</v>
      </c>
      <c r="O8" s="22">
        <f t="shared" ref="O8:O17" si="0">SUM(P8:R8)</f>
        <v>63865.52</v>
      </c>
      <c r="P8" s="25">
        <v>63865.52</v>
      </c>
      <c r="Q8" s="26"/>
      <c r="R8" s="27"/>
      <c r="S8" s="37">
        <f>O8</f>
        <v>63865.52</v>
      </c>
      <c r="T8" s="12" t="s">
        <v>80</v>
      </c>
      <c r="U8" s="12" t="s">
        <v>80</v>
      </c>
      <c r="V8" s="12" t="s">
        <v>349</v>
      </c>
      <c r="W8" s="12" t="s">
        <v>191</v>
      </c>
      <c r="X8" s="43" t="s">
        <v>542</v>
      </c>
      <c r="Y8" s="39" t="s">
        <v>360</v>
      </c>
      <c r="Z8" s="12" t="s">
        <v>191</v>
      </c>
      <c r="AA8" s="15" t="s">
        <v>320</v>
      </c>
      <c r="AB8" s="15" t="s">
        <v>320</v>
      </c>
      <c r="AC8" s="18" t="s">
        <v>433</v>
      </c>
    </row>
    <row r="9" ht="155" spans="1:29">
      <c r="A9" s="11" t="s">
        <v>321</v>
      </c>
      <c r="B9" s="11" t="s">
        <v>312</v>
      </c>
      <c r="C9" s="11" t="s">
        <v>322</v>
      </c>
      <c r="D9" s="12">
        <v>2</v>
      </c>
      <c r="E9" s="13" t="s">
        <v>543</v>
      </c>
      <c r="F9" s="12" t="s">
        <v>154</v>
      </c>
      <c r="G9" s="13" t="s">
        <v>154</v>
      </c>
      <c r="H9" s="16" t="s">
        <v>434</v>
      </c>
      <c r="I9" s="17" t="s">
        <v>308</v>
      </c>
      <c r="J9" s="12" t="s">
        <v>328</v>
      </c>
      <c r="K9" s="40" t="s">
        <v>435</v>
      </c>
      <c r="L9" s="17" t="s">
        <v>436</v>
      </c>
      <c r="M9" s="17" t="s">
        <v>166</v>
      </c>
      <c r="N9" s="17" t="s">
        <v>437</v>
      </c>
      <c r="O9" s="22">
        <f t="shared" si="0"/>
        <v>29845.64</v>
      </c>
      <c r="P9" s="28">
        <v>29845.64</v>
      </c>
      <c r="Q9" s="29"/>
      <c r="R9" s="30"/>
      <c r="S9" s="44">
        <f>O9</f>
        <v>29845.64</v>
      </c>
      <c r="T9" s="12" t="s">
        <v>80</v>
      </c>
      <c r="U9" s="15" t="s">
        <v>272</v>
      </c>
      <c r="V9" s="15" t="s">
        <v>349</v>
      </c>
      <c r="W9" s="15" t="s">
        <v>166</v>
      </c>
      <c r="X9" s="45" t="s">
        <v>438</v>
      </c>
      <c r="Y9" s="12" t="s">
        <v>360</v>
      </c>
      <c r="Z9" s="17" t="s">
        <v>166</v>
      </c>
      <c r="AA9" s="15" t="s">
        <v>320</v>
      </c>
      <c r="AB9" s="15" t="s">
        <v>320</v>
      </c>
      <c r="AC9" s="18" t="s">
        <v>433</v>
      </c>
    </row>
    <row r="10" ht="122.25" customHeight="1" spans="1:29">
      <c r="A10" s="11" t="s">
        <v>327</v>
      </c>
      <c r="B10" s="11" t="s">
        <v>328</v>
      </c>
      <c r="C10" s="4" t="s">
        <v>329</v>
      </c>
      <c r="D10" s="12">
        <v>3</v>
      </c>
      <c r="E10" s="13" t="s">
        <v>238</v>
      </c>
      <c r="F10" s="12" t="s">
        <v>108</v>
      </c>
      <c r="G10" s="13" t="s">
        <v>108</v>
      </c>
      <c r="H10" s="18" t="s">
        <v>489</v>
      </c>
      <c r="I10" s="12" t="s">
        <v>309</v>
      </c>
      <c r="J10" s="12" t="s">
        <v>321</v>
      </c>
      <c r="K10" s="41" t="s">
        <v>490</v>
      </c>
      <c r="L10" s="12" t="s">
        <v>491</v>
      </c>
      <c r="M10" s="13" t="s">
        <v>492</v>
      </c>
      <c r="N10" s="13" t="s">
        <v>493</v>
      </c>
      <c r="O10" s="22">
        <f t="shared" si="0"/>
        <v>49375.08</v>
      </c>
      <c r="P10" s="31">
        <v>49375.08</v>
      </c>
      <c r="Q10" s="32"/>
      <c r="R10" s="27"/>
      <c r="S10" s="44">
        <f t="shared" ref="S10:S17" si="1">O10</f>
        <v>49375.08</v>
      </c>
      <c r="T10" s="12" t="s">
        <v>80</v>
      </c>
      <c r="U10" s="12" t="s">
        <v>320</v>
      </c>
      <c r="V10" s="12" t="s">
        <v>320</v>
      </c>
      <c r="W10" s="12" t="s">
        <v>320</v>
      </c>
      <c r="X10" s="12" t="s">
        <v>320</v>
      </c>
      <c r="Y10" s="12" t="s">
        <v>360</v>
      </c>
      <c r="Z10" s="13" t="s">
        <v>492</v>
      </c>
      <c r="AA10" s="12" t="s">
        <v>320</v>
      </c>
      <c r="AB10" s="12" t="s">
        <v>320</v>
      </c>
      <c r="AC10" s="18" t="s">
        <v>433</v>
      </c>
    </row>
    <row r="11" ht="108.5" spans="1:29">
      <c r="A11" s="11" t="s">
        <v>334</v>
      </c>
      <c r="B11" s="11" t="s">
        <v>335</v>
      </c>
      <c r="C11" s="1" t="s">
        <v>336</v>
      </c>
      <c r="D11" s="12">
        <v>4</v>
      </c>
      <c r="E11" s="13" t="s">
        <v>241</v>
      </c>
      <c r="F11" s="12" t="s">
        <v>117</v>
      </c>
      <c r="G11" s="13" t="s">
        <v>117</v>
      </c>
      <c r="H11" s="16" t="s">
        <v>494</v>
      </c>
      <c r="I11" s="17" t="s">
        <v>309</v>
      </c>
      <c r="J11" s="17" t="s">
        <v>321</v>
      </c>
      <c r="K11" s="40" t="s">
        <v>495</v>
      </c>
      <c r="L11" s="17" t="s">
        <v>496</v>
      </c>
      <c r="M11" s="17" t="s">
        <v>461</v>
      </c>
      <c r="N11" s="17" t="s">
        <v>242</v>
      </c>
      <c r="O11" s="22">
        <f t="shared" si="0"/>
        <v>49011.73</v>
      </c>
      <c r="P11" s="28">
        <v>49011.73</v>
      </c>
      <c r="Q11" s="29"/>
      <c r="R11" s="30"/>
      <c r="S11" s="44">
        <f t="shared" si="1"/>
        <v>49011.73</v>
      </c>
      <c r="T11" s="12" t="s">
        <v>80</v>
      </c>
      <c r="U11" s="15" t="s">
        <v>320</v>
      </c>
      <c r="V11" s="15" t="s">
        <v>320</v>
      </c>
      <c r="W11" s="15" t="s">
        <v>320</v>
      </c>
      <c r="X11" s="15" t="s">
        <v>320</v>
      </c>
      <c r="Y11" s="12" t="s">
        <v>360</v>
      </c>
      <c r="Z11" s="17" t="s">
        <v>461</v>
      </c>
      <c r="AA11" s="15" t="s">
        <v>320</v>
      </c>
      <c r="AB11" s="15" t="s">
        <v>320</v>
      </c>
      <c r="AC11" s="18" t="s">
        <v>433</v>
      </c>
    </row>
    <row r="12" ht="108.5" spans="1:29">
      <c r="A12" s="11" t="s">
        <v>343</v>
      </c>
      <c r="B12" s="11" t="s">
        <v>344</v>
      </c>
      <c r="D12" s="12">
        <v>5</v>
      </c>
      <c r="E12" s="13" t="s">
        <v>245</v>
      </c>
      <c r="F12" s="12" t="s">
        <v>117</v>
      </c>
      <c r="G12" s="13" t="s">
        <v>117</v>
      </c>
      <c r="H12" s="16" t="s">
        <v>497</v>
      </c>
      <c r="I12" s="17" t="s">
        <v>309</v>
      </c>
      <c r="J12" s="17" t="s">
        <v>327</v>
      </c>
      <c r="K12" s="40" t="s">
        <v>498</v>
      </c>
      <c r="L12" s="17" t="s">
        <v>499</v>
      </c>
      <c r="M12" s="17" t="s">
        <v>246</v>
      </c>
      <c r="N12" s="17" t="s">
        <v>500</v>
      </c>
      <c r="O12" s="22">
        <f t="shared" si="0"/>
        <v>29357.68</v>
      </c>
      <c r="P12" s="28">
        <v>29357.68</v>
      </c>
      <c r="Q12" s="29"/>
      <c r="R12" s="30"/>
      <c r="S12" s="44">
        <f t="shared" si="1"/>
        <v>29357.68</v>
      </c>
      <c r="T12" s="12" t="s">
        <v>80</v>
      </c>
      <c r="U12" s="15" t="s">
        <v>320</v>
      </c>
      <c r="V12" s="15" t="s">
        <v>320</v>
      </c>
      <c r="W12" s="15" t="s">
        <v>320</v>
      </c>
      <c r="X12" s="15" t="s">
        <v>320</v>
      </c>
      <c r="Y12" s="12" t="s">
        <v>360</v>
      </c>
      <c r="Z12" s="17" t="s">
        <v>246</v>
      </c>
      <c r="AA12" s="15" t="s">
        <v>320</v>
      </c>
      <c r="AB12" s="15" t="s">
        <v>320</v>
      </c>
      <c r="AC12" s="18" t="s">
        <v>433</v>
      </c>
    </row>
    <row r="13" ht="108.5" spans="1:29">
      <c r="A13" s="11" t="s">
        <v>353</v>
      </c>
      <c r="B13" s="11" t="s">
        <v>354</v>
      </c>
      <c r="D13" s="12">
        <v>6</v>
      </c>
      <c r="E13" s="13" t="s">
        <v>249</v>
      </c>
      <c r="F13" s="39" t="s">
        <v>117</v>
      </c>
      <c r="G13" s="12" t="s">
        <v>252</v>
      </c>
      <c r="H13" s="14" t="s">
        <v>501</v>
      </c>
      <c r="I13" s="12" t="s">
        <v>309</v>
      </c>
      <c r="J13" s="12" t="s">
        <v>321</v>
      </c>
      <c r="K13" s="41" t="s">
        <v>502</v>
      </c>
      <c r="L13" s="12" t="s">
        <v>503</v>
      </c>
      <c r="M13" s="13" t="s">
        <v>250</v>
      </c>
      <c r="N13" s="13" t="s">
        <v>133</v>
      </c>
      <c r="O13" s="22">
        <f t="shared" si="0"/>
        <v>77099.4</v>
      </c>
      <c r="P13" s="33">
        <v>77099.4</v>
      </c>
      <c r="Q13" s="27"/>
      <c r="R13" s="27"/>
      <c r="S13" s="44">
        <f t="shared" si="1"/>
        <v>77099.4</v>
      </c>
      <c r="T13" s="12" t="s">
        <v>80</v>
      </c>
      <c r="U13" s="15" t="s">
        <v>320</v>
      </c>
      <c r="V13" s="15" t="s">
        <v>320</v>
      </c>
      <c r="W13" s="15" t="s">
        <v>320</v>
      </c>
      <c r="X13" s="15" t="s">
        <v>320</v>
      </c>
      <c r="Y13" s="12" t="s">
        <v>360</v>
      </c>
      <c r="Z13" s="13" t="s">
        <v>250</v>
      </c>
      <c r="AA13" s="15" t="s">
        <v>320</v>
      </c>
      <c r="AB13" s="15" t="s">
        <v>320</v>
      </c>
      <c r="AC13" s="18" t="s">
        <v>433</v>
      </c>
    </row>
    <row r="14" ht="108.5" spans="1:29">
      <c r="A14" s="11" t="s">
        <v>361</v>
      </c>
      <c r="B14" s="11" t="s">
        <v>346</v>
      </c>
      <c r="D14" s="12">
        <v>7</v>
      </c>
      <c r="E14" s="13" t="s">
        <v>254</v>
      </c>
      <c r="F14" s="39" t="s">
        <v>198</v>
      </c>
      <c r="G14" s="12" t="s">
        <v>77</v>
      </c>
      <c r="H14" s="14" t="s">
        <v>504</v>
      </c>
      <c r="I14" s="12" t="s">
        <v>309</v>
      </c>
      <c r="J14" s="12" t="s">
        <v>327</v>
      </c>
      <c r="K14" s="41" t="s">
        <v>505</v>
      </c>
      <c r="L14" s="12" t="s">
        <v>506</v>
      </c>
      <c r="M14" s="13" t="s">
        <v>326</v>
      </c>
      <c r="N14" s="13" t="s">
        <v>83</v>
      </c>
      <c r="O14" s="22">
        <f t="shared" si="0"/>
        <v>62182.18</v>
      </c>
      <c r="P14" s="33">
        <v>62182.18</v>
      </c>
      <c r="Q14" s="27"/>
      <c r="R14" s="27"/>
      <c r="S14" s="44">
        <f t="shared" si="1"/>
        <v>62182.18</v>
      </c>
      <c r="T14" s="12" t="s">
        <v>80</v>
      </c>
      <c r="U14" s="15" t="s">
        <v>320</v>
      </c>
      <c r="V14" s="15" t="s">
        <v>320</v>
      </c>
      <c r="W14" s="15" t="s">
        <v>320</v>
      </c>
      <c r="X14" s="15" t="s">
        <v>320</v>
      </c>
      <c r="Y14" s="12" t="s">
        <v>360</v>
      </c>
      <c r="Z14" s="13" t="s">
        <v>326</v>
      </c>
      <c r="AA14" s="15" t="s">
        <v>320</v>
      </c>
      <c r="AB14" s="15" t="s">
        <v>320</v>
      </c>
      <c r="AC14" s="18" t="s">
        <v>433</v>
      </c>
    </row>
    <row r="15" ht="108.5" spans="1:29">
      <c r="A15" s="11" t="s">
        <v>369</v>
      </c>
      <c r="B15" s="1" t="s">
        <v>370</v>
      </c>
      <c r="D15" s="12">
        <v>8</v>
      </c>
      <c r="E15" s="13" t="s">
        <v>256</v>
      </c>
      <c r="F15" s="12" t="s">
        <v>154</v>
      </c>
      <c r="G15" s="13" t="s">
        <v>154</v>
      </c>
      <c r="H15" s="16" t="s">
        <v>507</v>
      </c>
      <c r="I15" s="17" t="s">
        <v>309</v>
      </c>
      <c r="J15" s="12" t="s">
        <v>321</v>
      </c>
      <c r="K15" s="40" t="s">
        <v>508</v>
      </c>
      <c r="L15" s="17" t="s">
        <v>509</v>
      </c>
      <c r="M15" s="17" t="s">
        <v>257</v>
      </c>
      <c r="N15" s="17" t="s">
        <v>257</v>
      </c>
      <c r="O15" s="22">
        <f t="shared" si="0"/>
        <v>17123.16</v>
      </c>
      <c r="P15" s="28">
        <v>17123.16</v>
      </c>
      <c r="Q15" s="29"/>
      <c r="R15" s="30"/>
      <c r="S15" s="44">
        <f t="shared" si="1"/>
        <v>17123.16</v>
      </c>
      <c r="T15" s="12" t="s">
        <v>80</v>
      </c>
      <c r="U15" s="15" t="s">
        <v>320</v>
      </c>
      <c r="V15" s="15" t="s">
        <v>320</v>
      </c>
      <c r="W15" s="15" t="s">
        <v>320</v>
      </c>
      <c r="X15" s="15" t="s">
        <v>320</v>
      </c>
      <c r="Y15" s="12" t="s">
        <v>360</v>
      </c>
      <c r="Z15" s="17" t="s">
        <v>257</v>
      </c>
      <c r="AA15" s="15" t="s">
        <v>320</v>
      </c>
      <c r="AB15" s="15" t="s">
        <v>320</v>
      </c>
      <c r="AC15" s="18" t="s">
        <v>433</v>
      </c>
    </row>
    <row r="16" ht="106.05" customHeight="1" spans="1:29">
      <c r="A16" s="1" t="s">
        <v>377</v>
      </c>
      <c r="B16" s="1" t="s">
        <v>378</v>
      </c>
      <c r="D16" s="12">
        <v>9</v>
      </c>
      <c r="E16" s="13" t="s">
        <v>259</v>
      </c>
      <c r="F16" s="12" t="s">
        <v>117</v>
      </c>
      <c r="G16" s="13" t="s">
        <v>117</v>
      </c>
      <c r="H16" s="16" t="s">
        <v>510</v>
      </c>
      <c r="I16" s="17" t="s">
        <v>309</v>
      </c>
      <c r="J16" s="12" t="s">
        <v>321</v>
      </c>
      <c r="K16" s="40" t="s">
        <v>544</v>
      </c>
      <c r="L16" s="17" t="s">
        <v>512</v>
      </c>
      <c r="M16" s="17" t="s">
        <v>513</v>
      </c>
      <c r="N16" s="17" t="s">
        <v>260</v>
      </c>
      <c r="O16" s="22">
        <f t="shared" si="0"/>
        <v>267019.36</v>
      </c>
      <c r="P16" s="28">
        <v>267019.36</v>
      </c>
      <c r="Q16" s="29"/>
      <c r="R16" s="30"/>
      <c r="S16" s="44">
        <f t="shared" si="1"/>
        <v>267019.36</v>
      </c>
      <c r="T16" s="12" t="s">
        <v>80</v>
      </c>
      <c r="U16" s="15" t="s">
        <v>320</v>
      </c>
      <c r="V16" s="15" t="s">
        <v>320</v>
      </c>
      <c r="W16" s="15" t="s">
        <v>320</v>
      </c>
      <c r="X16" s="15" t="s">
        <v>320</v>
      </c>
      <c r="Y16" s="12" t="s">
        <v>360</v>
      </c>
      <c r="Z16" s="17" t="s">
        <v>513</v>
      </c>
      <c r="AA16" s="15" t="s">
        <v>320</v>
      </c>
      <c r="AB16" s="15" t="s">
        <v>320</v>
      </c>
      <c r="AC16" s="18" t="s">
        <v>433</v>
      </c>
    </row>
    <row r="17" ht="108.5" spans="1:29">
      <c r="A17" s="1" t="s">
        <v>385</v>
      </c>
      <c r="D17" s="12">
        <v>10</v>
      </c>
      <c r="E17" s="13" t="s">
        <v>263</v>
      </c>
      <c r="F17" s="12" t="s">
        <v>198</v>
      </c>
      <c r="G17" s="13" t="s">
        <v>117</v>
      </c>
      <c r="H17" s="16" t="s">
        <v>514</v>
      </c>
      <c r="I17" s="17" t="s">
        <v>309</v>
      </c>
      <c r="J17" s="17" t="s">
        <v>334</v>
      </c>
      <c r="K17" s="40" t="s">
        <v>515</v>
      </c>
      <c r="L17" s="17" t="s">
        <v>516</v>
      </c>
      <c r="M17" s="17" t="s">
        <v>461</v>
      </c>
      <c r="N17" s="17" t="s">
        <v>264</v>
      </c>
      <c r="O17" s="22">
        <f t="shared" si="0"/>
        <v>54609.05</v>
      </c>
      <c r="P17" s="28">
        <v>54609.05</v>
      </c>
      <c r="Q17" s="29"/>
      <c r="R17" s="30"/>
      <c r="S17" s="44">
        <f t="shared" si="1"/>
        <v>54609.05</v>
      </c>
      <c r="T17" s="12" t="s">
        <v>80</v>
      </c>
      <c r="U17" s="15" t="s">
        <v>320</v>
      </c>
      <c r="V17" s="15" t="s">
        <v>320</v>
      </c>
      <c r="W17" s="15" t="s">
        <v>320</v>
      </c>
      <c r="X17" s="15" t="s">
        <v>320</v>
      </c>
      <c r="Y17" s="12" t="s">
        <v>360</v>
      </c>
      <c r="Z17" s="17" t="s">
        <v>461</v>
      </c>
      <c r="AA17" s="15" t="s">
        <v>320</v>
      </c>
      <c r="AB17" s="15" t="s">
        <v>320</v>
      </c>
      <c r="AC17" s="18" t="s">
        <v>433</v>
      </c>
    </row>
    <row r="18" ht="15" customHeight="1" spans="1:1">
      <c r="A18" s="1" t="s">
        <v>389</v>
      </c>
    </row>
  </sheetData>
  <autoFilter ref="A4:AC18">
    <extLst/>
  </autoFilter>
  <mergeCells count="21">
    <mergeCell ref="D1:E1"/>
    <mergeCell ref="D2:AC2"/>
    <mergeCell ref="I3:J3"/>
    <mergeCell ref="O3:R3"/>
    <mergeCell ref="U3:X3"/>
    <mergeCell ref="Y3:Z3"/>
    <mergeCell ref="AA3:AB3"/>
    <mergeCell ref="D5:N5"/>
    <mergeCell ref="D6:N6"/>
    <mergeCell ref="D7:N7"/>
    <mergeCell ref="D3:D4"/>
    <mergeCell ref="E3:E4"/>
    <mergeCell ref="F3:F4"/>
    <mergeCell ref="G3:G4"/>
    <mergeCell ref="H3:H4"/>
    <mergeCell ref="K3:K4"/>
    <mergeCell ref="L3:L4"/>
    <mergeCell ref="M3:M4"/>
    <mergeCell ref="N3:N4"/>
    <mergeCell ref="S3:S4"/>
    <mergeCell ref="AC3:AC4"/>
  </mergeCells>
  <dataValidations count="2">
    <dataValidation type="list" allowBlank="1" showInputMessage="1" showErrorMessage="1" sqref="I8:I17">
      <formula1>项目大类</formula1>
    </dataValidation>
    <dataValidation type="list" allowBlank="1" showInputMessage="1" showErrorMessage="1" sqref="J8:J17">
      <formula1>INDIRECT($I8)</formula1>
    </dataValidation>
  </dataValidations>
  <pageMargins left="0.708661417322835" right="0.708661417322835" top="0.748031496062992" bottom="0.748031496062992" header="0.31496062992126" footer="0.31496062992126"/>
  <pageSetup paperSize="9" scale="36"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18"/>
  <sheetViews>
    <sheetView view="pageBreakPreview" zoomScale="70" zoomScaleNormal="70" topLeftCell="D1" workbookViewId="0">
      <pane ySplit="7" topLeftCell="A8" activePane="bottomLeft" state="frozen"/>
      <selection/>
      <selection pane="bottomLeft" activeCell="L9" sqref="L9"/>
    </sheetView>
  </sheetViews>
  <sheetFormatPr defaultColWidth="9" defaultRowHeight="14"/>
  <cols>
    <col min="1" max="2" width="9" style="1" hidden="1" customWidth="1"/>
    <col min="3" max="3" width="12" style="1" hidden="1" customWidth="1"/>
    <col min="4" max="4" width="5.33333333333333" style="1" customWidth="1"/>
    <col min="5" max="5" width="24.2166666666667" style="1" customWidth="1"/>
    <col min="6" max="6" width="43.1083333333333" style="1" customWidth="1"/>
    <col min="7" max="8" width="9.775" style="2" customWidth="1"/>
    <col min="9" max="9" width="16.775" style="1" customWidth="1"/>
    <col min="10" max="11" width="11" style="1" customWidth="1"/>
    <col min="12" max="12" width="17.6666666666667" style="3" customWidth="1"/>
    <col min="13" max="13" width="16.1083333333333" style="3" customWidth="1"/>
    <col min="14" max="14" width="15.3333333333333" style="3" customWidth="1"/>
    <col min="15" max="15" width="13.5583333333333" style="1" customWidth="1"/>
    <col min="16" max="16" width="12" style="1" customWidth="1"/>
    <col min="17" max="17" width="16.8833333333333" style="1" customWidth="1"/>
    <col min="18" max="18" width="30.775" style="1" customWidth="1"/>
    <col min="19" max="19" width="11.2166666666667" style="1" customWidth="1"/>
    <col min="20" max="16384" width="9" style="1"/>
  </cols>
  <sheetData>
    <row r="1" ht="18.75" customHeight="1" spans="1:18">
      <c r="A1" s="4"/>
      <c r="B1" s="4"/>
      <c r="C1" s="4"/>
      <c r="D1" s="5" t="s">
        <v>545</v>
      </c>
      <c r="E1" s="5"/>
      <c r="F1" s="6"/>
      <c r="G1" s="5"/>
      <c r="H1" s="5"/>
      <c r="I1" s="6"/>
      <c r="J1" s="6"/>
      <c r="K1" s="6"/>
      <c r="L1" s="19"/>
      <c r="M1" s="19"/>
      <c r="N1" s="19"/>
      <c r="O1" s="6"/>
      <c r="P1" s="6"/>
      <c r="Q1" s="6"/>
      <c r="R1" s="6"/>
    </row>
    <row r="2" ht="24" customHeight="1" spans="1:18">
      <c r="A2" s="4"/>
      <c r="B2" s="4"/>
      <c r="C2" s="4"/>
      <c r="D2" s="7" t="s">
        <v>546</v>
      </c>
      <c r="E2" s="7"/>
      <c r="F2" s="7"/>
      <c r="G2" s="7"/>
      <c r="H2" s="7"/>
      <c r="I2" s="7"/>
      <c r="J2" s="7"/>
      <c r="K2" s="7"/>
      <c r="L2" s="7"/>
      <c r="M2" s="7"/>
      <c r="N2" s="7"/>
      <c r="O2" s="7"/>
      <c r="P2" s="7"/>
      <c r="Q2" s="7"/>
      <c r="R2" s="7"/>
    </row>
    <row r="3" ht="33.75" customHeight="1" spans="1:18">
      <c r="A3" s="4"/>
      <c r="B3" s="4"/>
      <c r="C3" s="4"/>
      <c r="D3" s="8" t="s">
        <v>2</v>
      </c>
      <c r="E3" s="8" t="s">
        <v>279</v>
      </c>
      <c r="F3" s="8" t="s">
        <v>282</v>
      </c>
      <c r="G3" s="8" t="s">
        <v>283</v>
      </c>
      <c r="H3" s="8"/>
      <c r="I3" s="8" t="s">
        <v>285</v>
      </c>
      <c r="J3" s="8" t="s">
        <v>286</v>
      </c>
      <c r="K3" s="8" t="s">
        <v>287</v>
      </c>
      <c r="L3" s="20" t="s">
        <v>547</v>
      </c>
      <c r="M3" s="8" t="s">
        <v>548</v>
      </c>
      <c r="N3" s="8"/>
      <c r="O3" s="8"/>
      <c r="P3" s="8"/>
      <c r="Q3" s="9" t="s">
        <v>549</v>
      </c>
      <c r="R3" s="8" t="s">
        <v>294</v>
      </c>
    </row>
    <row r="4" ht="46.5" customHeight="1" spans="1:19">
      <c r="A4" s="4"/>
      <c r="B4" s="4"/>
      <c r="C4" s="4"/>
      <c r="D4" s="9"/>
      <c r="E4" s="9"/>
      <c r="F4" s="9"/>
      <c r="G4" s="10" t="s">
        <v>295</v>
      </c>
      <c r="H4" s="10" t="s">
        <v>296</v>
      </c>
      <c r="I4" s="9"/>
      <c r="J4" s="9"/>
      <c r="K4" s="9"/>
      <c r="L4" s="21"/>
      <c r="M4" s="22" t="s">
        <v>57</v>
      </c>
      <c r="N4" s="23" t="s">
        <v>297</v>
      </c>
      <c r="O4" s="24" t="s">
        <v>63</v>
      </c>
      <c r="P4" s="8" t="s">
        <v>298</v>
      </c>
      <c r="Q4" s="34"/>
      <c r="R4" s="8"/>
      <c r="S4" s="35"/>
    </row>
    <row r="5" ht="24.75" customHeight="1" spans="1:18">
      <c r="A5" s="4"/>
      <c r="B5" s="4"/>
      <c r="C5" s="4"/>
      <c r="D5" s="8" t="s">
        <v>57</v>
      </c>
      <c r="E5" s="8"/>
      <c r="F5" s="8"/>
      <c r="G5" s="8"/>
      <c r="H5" s="8"/>
      <c r="I5" s="8"/>
      <c r="J5" s="8"/>
      <c r="K5" s="8"/>
      <c r="L5" s="22">
        <f t="shared" ref="L5:M7" si="0">M5+O5+N5</f>
        <v>1398977.6</v>
      </c>
      <c r="M5" s="22">
        <f t="shared" si="0"/>
        <v>699488.8</v>
      </c>
      <c r="N5" s="23">
        <f>N6+N7</f>
        <v>699488.8</v>
      </c>
      <c r="O5" s="23">
        <f>O6+O7</f>
        <v>0</v>
      </c>
      <c r="P5" s="23">
        <f>P6+P7</f>
        <v>0</v>
      </c>
      <c r="Q5" s="36">
        <f>L5+M5</f>
        <v>2098466.4</v>
      </c>
      <c r="R5" s="8"/>
    </row>
    <row r="6" ht="24.75" customHeight="1" spans="1:18">
      <c r="A6" s="4"/>
      <c r="B6" s="4"/>
      <c r="C6" s="4"/>
      <c r="D6" s="8" t="s">
        <v>308</v>
      </c>
      <c r="E6" s="8"/>
      <c r="F6" s="8"/>
      <c r="G6" s="8"/>
      <c r="H6" s="8"/>
      <c r="I6" s="8"/>
      <c r="J6" s="8"/>
      <c r="K6" s="8"/>
      <c r="L6" s="22">
        <f t="shared" si="0"/>
        <v>187422.32</v>
      </c>
      <c r="M6" s="22">
        <f t="shared" si="0"/>
        <v>93711.16</v>
      </c>
      <c r="N6" s="23">
        <f>SUMIFS(N:N,G:G,"经营性资产")</f>
        <v>93711.16</v>
      </c>
      <c r="O6" s="23">
        <f>SUMIFS(O:O,H:H,"经营性资产")</f>
        <v>0</v>
      </c>
      <c r="P6" s="23">
        <f>SUMIFS(P:P,I:I,"经营性资产")</f>
        <v>0</v>
      </c>
      <c r="Q6" s="36">
        <f>L6+M6</f>
        <v>281133.48</v>
      </c>
      <c r="R6" s="8"/>
    </row>
    <row r="7" ht="24.75" customHeight="1" spans="1:18">
      <c r="A7" s="4"/>
      <c r="B7" s="4"/>
      <c r="C7" s="4"/>
      <c r="D7" s="8" t="s">
        <v>309</v>
      </c>
      <c r="E7" s="8"/>
      <c r="F7" s="8"/>
      <c r="G7" s="8"/>
      <c r="H7" s="8"/>
      <c r="I7" s="8"/>
      <c r="J7" s="8"/>
      <c r="K7" s="8"/>
      <c r="L7" s="22">
        <f t="shared" si="0"/>
        <v>1211555.28</v>
      </c>
      <c r="M7" s="22">
        <f t="shared" si="0"/>
        <v>605777.64</v>
      </c>
      <c r="N7" s="23">
        <f>SUMIFS(N:N,G:G,"公益性资产")</f>
        <v>605777.64</v>
      </c>
      <c r="O7" s="23">
        <f>SUMIFS(O:O,H:H,"公益性资产")</f>
        <v>0</v>
      </c>
      <c r="P7" s="23">
        <f>SUMIFS(P:P,I:I,"公益性资产")</f>
        <v>0</v>
      </c>
      <c r="Q7" s="36">
        <f>L7+M7</f>
        <v>1817332.92</v>
      </c>
      <c r="R7" s="8"/>
    </row>
    <row r="8" ht="102" customHeight="1" spans="1:19">
      <c r="A8" s="11" t="s">
        <v>309</v>
      </c>
      <c r="B8" s="11" t="s">
        <v>308</v>
      </c>
      <c r="C8" s="11" t="s">
        <v>310</v>
      </c>
      <c r="D8" s="12">
        <v>1</v>
      </c>
      <c r="E8" s="13" t="s">
        <v>162</v>
      </c>
      <c r="F8" s="14" t="s">
        <v>429</v>
      </c>
      <c r="G8" s="15" t="s">
        <v>308</v>
      </c>
      <c r="H8" s="12" t="s">
        <v>346</v>
      </c>
      <c r="I8" s="12" t="s">
        <v>431</v>
      </c>
      <c r="J8" s="13" t="s">
        <v>191</v>
      </c>
      <c r="K8" s="13" t="s">
        <v>95</v>
      </c>
      <c r="L8" s="25">
        <v>1366369.94</v>
      </c>
      <c r="M8" s="22">
        <f t="shared" ref="M8:M17" si="1">SUM(N8:P8)</f>
        <v>63865.52</v>
      </c>
      <c r="N8" s="25">
        <v>63865.52</v>
      </c>
      <c r="O8" s="26"/>
      <c r="P8" s="27"/>
      <c r="Q8" s="37">
        <f>L8+M8</f>
        <v>1430235.46</v>
      </c>
      <c r="R8" s="18" t="s">
        <v>433</v>
      </c>
      <c r="S8" s="38">
        <f>Q8-'[3]附件一 摸底清查表（经营性）'!$E$23</f>
        <v>0</v>
      </c>
    </row>
    <row r="9" ht="77.5" spans="1:19">
      <c r="A9" s="11" t="s">
        <v>321</v>
      </c>
      <c r="B9" s="11" t="s">
        <v>312</v>
      </c>
      <c r="C9" s="11" t="s">
        <v>322</v>
      </c>
      <c r="D9" s="12">
        <v>2</v>
      </c>
      <c r="E9" s="13" t="s">
        <v>165</v>
      </c>
      <c r="F9" s="16" t="s">
        <v>434</v>
      </c>
      <c r="G9" s="17" t="s">
        <v>308</v>
      </c>
      <c r="H9" s="12" t="s">
        <v>328</v>
      </c>
      <c r="I9" s="17" t="s">
        <v>436</v>
      </c>
      <c r="J9" s="17" t="s">
        <v>166</v>
      </c>
      <c r="K9" s="17" t="s">
        <v>437</v>
      </c>
      <c r="L9" s="28">
        <v>626158.35</v>
      </c>
      <c r="M9" s="22">
        <f t="shared" si="1"/>
        <v>29845.64</v>
      </c>
      <c r="N9" s="28">
        <v>29845.64</v>
      </c>
      <c r="O9" s="29"/>
      <c r="P9" s="30"/>
      <c r="Q9" s="37">
        <f t="shared" ref="Q9:Q17" si="2">L9+M9</f>
        <v>656003.99</v>
      </c>
      <c r="R9" s="18" t="s">
        <v>433</v>
      </c>
      <c r="S9" s="38">
        <f>Q9-'[4]附件一 摸底清查表（经营性）'!$E$23</f>
        <v>0</v>
      </c>
    </row>
    <row r="10" ht="122.25" customHeight="1" spans="1:19">
      <c r="A10" s="11" t="s">
        <v>327</v>
      </c>
      <c r="B10" s="11" t="s">
        <v>328</v>
      </c>
      <c r="C10" s="4" t="s">
        <v>329</v>
      </c>
      <c r="D10" s="12">
        <v>3</v>
      </c>
      <c r="E10" s="13" t="s">
        <v>238</v>
      </c>
      <c r="F10" s="18" t="s">
        <v>489</v>
      </c>
      <c r="G10" s="12" t="s">
        <v>309</v>
      </c>
      <c r="H10" s="12" t="s">
        <v>321</v>
      </c>
      <c r="I10" s="12" t="s">
        <v>491</v>
      </c>
      <c r="J10" s="13" t="s">
        <v>492</v>
      </c>
      <c r="K10" s="13" t="s">
        <v>493</v>
      </c>
      <c r="L10" s="25">
        <v>1847105.19</v>
      </c>
      <c r="M10" s="22">
        <f t="shared" si="1"/>
        <v>49375.08</v>
      </c>
      <c r="N10" s="31">
        <v>49375.08</v>
      </c>
      <c r="O10" s="32"/>
      <c r="P10" s="27"/>
      <c r="Q10" s="37">
        <f t="shared" si="2"/>
        <v>1896480.27</v>
      </c>
      <c r="R10" s="18" t="s">
        <v>433</v>
      </c>
      <c r="S10" s="38">
        <f>Q10-'[5]附件一 摸底清查表（公益性）'!$E$23</f>
        <v>0</v>
      </c>
    </row>
    <row r="11" ht="93" spans="1:19">
      <c r="A11" s="11" t="s">
        <v>334</v>
      </c>
      <c r="B11" s="11" t="s">
        <v>335</v>
      </c>
      <c r="C11" s="1" t="s">
        <v>336</v>
      </c>
      <c r="D11" s="12">
        <v>4</v>
      </c>
      <c r="E11" s="13" t="s">
        <v>241</v>
      </c>
      <c r="F11" s="16" t="s">
        <v>494</v>
      </c>
      <c r="G11" s="17" t="s">
        <v>309</v>
      </c>
      <c r="H11" s="17" t="s">
        <v>321</v>
      </c>
      <c r="I11" s="17" t="s">
        <v>496</v>
      </c>
      <c r="J11" s="17" t="s">
        <v>461</v>
      </c>
      <c r="K11" s="17" t="s">
        <v>242</v>
      </c>
      <c r="L11" s="28">
        <v>1297885.76</v>
      </c>
      <c r="M11" s="22">
        <f t="shared" si="1"/>
        <v>49011.73</v>
      </c>
      <c r="N11" s="28">
        <v>49011.73</v>
      </c>
      <c r="O11" s="29"/>
      <c r="P11" s="30"/>
      <c r="Q11" s="37">
        <f t="shared" si="2"/>
        <v>1346897.49</v>
      </c>
      <c r="R11" s="18" t="s">
        <v>433</v>
      </c>
      <c r="S11" s="38">
        <f>Q11-'[6]附件一 摸底清查表（公益性）'!$E$23</f>
        <v>0</v>
      </c>
    </row>
    <row r="12" ht="93" spans="1:19">
      <c r="A12" s="11" t="s">
        <v>343</v>
      </c>
      <c r="B12" s="11" t="s">
        <v>344</v>
      </c>
      <c r="D12" s="12">
        <v>5</v>
      </c>
      <c r="E12" s="13" t="s">
        <v>245</v>
      </c>
      <c r="F12" s="16" t="s">
        <v>497</v>
      </c>
      <c r="G12" s="17" t="s">
        <v>309</v>
      </c>
      <c r="H12" s="17" t="s">
        <v>327</v>
      </c>
      <c r="I12" s="17" t="s">
        <v>499</v>
      </c>
      <c r="J12" s="17" t="s">
        <v>246</v>
      </c>
      <c r="K12" s="17" t="s">
        <v>500</v>
      </c>
      <c r="L12" s="28">
        <v>639797.61</v>
      </c>
      <c r="M12" s="22">
        <f t="shared" si="1"/>
        <v>29357.68</v>
      </c>
      <c r="N12" s="28">
        <v>29357.68</v>
      </c>
      <c r="O12" s="29"/>
      <c r="P12" s="30"/>
      <c r="Q12" s="37">
        <f t="shared" si="2"/>
        <v>669155.29</v>
      </c>
      <c r="R12" s="18" t="s">
        <v>433</v>
      </c>
      <c r="S12" s="38">
        <f>Q12-'[7]附件一 摸底清查表（公益性）'!$E$23</f>
        <v>0</v>
      </c>
    </row>
    <row r="13" ht="93" spans="1:19">
      <c r="A13" s="11" t="s">
        <v>353</v>
      </c>
      <c r="B13" s="11" t="s">
        <v>354</v>
      </c>
      <c r="D13" s="12">
        <v>6</v>
      </c>
      <c r="E13" s="13" t="s">
        <v>249</v>
      </c>
      <c r="F13" s="14" t="s">
        <v>501</v>
      </c>
      <c r="G13" s="12" t="s">
        <v>309</v>
      </c>
      <c r="H13" s="12" t="s">
        <v>321</v>
      </c>
      <c r="I13" s="12" t="s">
        <v>503</v>
      </c>
      <c r="J13" s="13" t="s">
        <v>250</v>
      </c>
      <c r="K13" s="13" t="s">
        <v>133</v>
      </c>
      <c r="L13" s="25">
        <f>949792.91</f>
        <v>949792.91</v>
      </c>
      <c r="M13" s="22">
        <f t="shared" si="1"/>
        <v>77099.4</v>
      </c>
      <c r="N13" s="33">
        <v>77099.4</v>
      </c>
      <c r="O13" s="27"/>
      <c r="P13" s="27"/>
      <c r="Q13" s="37">
        <f t="shared" si="2"/>
        <v>1026892.31</v>
      </c>
      <c r="R13" s="18" t="s">
        <v>433</v>
      </c>
      <c r="S13" s="38">
        <f>Q13-'[8]附件一 摸底清查表（公益性）'!$E$23</f>
        <v>0</v>
      </c>
    </row>
    <row r="14" ht="77.5" spans="1:19">
      <c r="A14" s="11" t="s">
        <v>361</v>
      </c>
      <c r="B14" s="11" t="s">
        <v>346</v>
      </c>
      <c r="D14" s="12">
        <v>7</v>
      </c>
      <c r="E14" s="13" t="s">
        <v>254</v>
      </c>
      <c r="F14" s="14" t="s">
        <v>504</v>
      </c>
      <c r="G14" s="12" t="s">
        <v>309</v>
      </c>
      <c r="H14" s="12" t="s">
        <v>327</v>
      </c>
      <c r="I14" s="12" t="s">
        <v>506</v>
      </c>
      <c r="J14" s="13" t="s">
        <v>326</v>
      </c>
      <c r="K14" s="13" t="s">
        <v>83</v>
      </c>
      <c r="L14" s="25">
        <v>1330727.31</v>
      </c>
      <c r="M14" s="22">
        <f t="shared" si="1"/>
        <v>62182.18</v>
      </c>
      <c r="N14" s="33">
        <v>62182.18</v>
      </c>
      <c r="O14" s="27"/>
      <c r="P14" s="27"/>
      <c r="Q14" s="37">
        <f t="shared" si="2"/>
        <v>1392909.49</v>
      </c>
      <c r="R14" s="18" t="s">
        <v>433</v>
      </c>
      <c r="S14" s="38">
        <f>Q14-'[9]附件一 摸底清查表（公益性）'!$E$23</f>
        <v>0</v>
      </c>
    </row>
    <row r="15" ht="77.5" spans="1:19">
      <c r="A15" s="11" t="s">
        <v>369</v>
      </c>
      <c r="B15" s="1" t="s">
        <v>370</v>
      </c>
      <c r="D15" s="12">
        <v>8</v>
      </c>
      <c r="E15" s="13" t="s">
        <v>256</v>
      </c>
      <c r="F15" s="16" t="s">
        <v>507</v>
      </c>
      <c r="G15" s="17" t="s">
        <v>309</v>
      </c>
      <c r="H15" s="12" t="s">
        <v>321</v>
      </c>
      <c r="I15" s="17" t="s">
        <v>509</v>
      </c>
      <c r="J15" s="17" t="s">
        <v>257</v>
      </c>
      <c r="K15" s="17" t="s">
        <v>257</v>
      </c>
      <c r="L15" s="28">
        <v>645941.52</v>
      </c>
      <c r="M15" s="22">
        <f t="shared" si="1"/>
        <v>17123.16</v>
      </c>
      <c r="N15" s="28">
        <v>17123.16</v>
      </c>
      <c r="O15" s="29"/>
      <c r="P15" s="30"/>
      <c r="Q15" s="37">
        <f t="shared" si="2"/>
        <v>663064.68</v>
      </c>
      <c r="R15" s="18" t="s">
        <v>433</v>
      </c>
      <c r="S15" s="38">
        <f>Q15-'[10]附件一 摸底清查表（公益性）2023'!$E$23</f>
        <v>0</v>
      </c>
    </row>
    <row r="16" ht="93" spans="1:19">
      <c r="A16" s="1" t="s">
        <v>377</v>
      </c>
      <c r="B16" s="1" t="s">
        <v>378</v>
      </c>
      <c r="D16" s="12">
        <v>9</v>
      </c>
      <c r="E16" s="13" t="s">
        <v>259</v>
      </c>
      <c r="F16" s="16" t="s">
        <v>510</v>
      </c>
      <c r="G16" s="17" t="s">
        <v>309</v>
      </c>
      <c r="H16" s="12" t="s">
        <v>321</v>
      </c>
      <c r="I16" s="17" t="s">
        <v>512</v>
      </c>
      <c r="J16" s="17" t="s">
        <v>513</v>
      </c>
      <c r="K16" s="17" t="s">
        <v>260</v>
      </c>
      <c r="L16" s="28">
        <v>162273.25</v>
      </c>
      <c r="M16" s="22">
        <f t="shared" si="1"/>
        <v>267019.36</v>
      </c>
      <c r="N16" s="28">
        <v>267019.36</v>
      </c>
      <c r="O16" s="29"/>
      <c r="P16" s="30"/>
      <c r="Q16" s="37">
        <f t="shared" si="2"/>
        <v>429292.61</v>
      </c>
      <c r="R16" s="18" t="s">
        <v>433</v>
      </c>
      <c r="S16" s="38">
        <f>Q16-'[11]附件一 摸底清查表（公益性）'!$E$23</f>
        <v>0</v>
      </c>
    </row>
    <row r="17" ht="93" spans="1:19">
      <c r="A17" s="1" t="s">
        <v>385</v>
      </c>
      <c r="D17" s="12">
        <v>10</v>
      </c>
      <c r="E17" s="13" t="s">
        <v>263</v>
      </c>
      <c r="F17" s="16" t="s">
        <v>514</v>
      </c>
      <c r="G17" s="17" t="s">
        <v>309</v>
      </c>
      <c r="H17" s="17" t="s">
        <v>334</v>
      </c>
      <c r="I17" s="17" t="s">
        <v>516</v>
      </c>
      <c r="J17" s="17" t="s">
        <v>461</v>
      </c>
      <c r="K17" s="17" t="s">
        <v>264</v>
      </c>
      <c r="L17" s="28">
        <f>(936609.89+228269.7)</f>
        <v>1164879.59</v>
      </c>
      <c r="M17" s="22">
        <f t="shared" si="1"/>
        <v>54609.05</v>
      </c>
      <c r="N17" s="28">
        <v>54609.05</v>
      </c>
      <c r="O17" s="29"/>
      <c r="P17" s="30"/>
      <c r="Q17" s="37">
        <f t="shared" si="2"/>
        <v>1219488.64</v>
      </c>
      <c r="R17" s="18" t="s">
        <v>433</v>
      </c>
      <c r="S17" s="38">
        <f>Q17-'[12]附件一 摸底清查表（公益性）'!$E$23</f>
        <v>0</v>
      </c>
    </row>
    <row r="18" spans="1:1">
      <c r="A18" s="1" t="s">
        <v>389</v>
      </c>
    </row>
  </sheetData>
  <autoFilter ref="A4:S18">
    <extLst/>
  </autoFilter>
  <mergeCells count="16">
    <mergeCell ref="D1:E1"/>
    <mergeCell ref="D2:R2"/>
    <mergeCell ref="G3:H3"/>
    <mergeCell ref="M3:P3"/>
    <mergeCell ref="D5:K5"/>
    <mergeCell ref="D6:K6"/>
    <mergeCell ref="D7:K7"/>
    <mergeCell ref="D3:D4"/>
    <mergeCell ref="E3:E4"/>
    <mergeCell ref="F3:F4"/>
    <mergeCell ref="I3:I4"/>
    <mergeCell ref="J3:J4"/>
    <mergeCell ref="K3:K4"/>
    <mergeCell ref="L3:L4"/>
    <mergeCell ref="Q3:Q4"/>
    <mergeCell ref="R3:R4"/>
  </mergeCells>
  <dataValidations count="2">
    <dataValidation type="list" allowBlank="1" showInputMessage="1" showErrorMessage="1" sqref="G8:G17">
      <formula1>项目大类</formula1>
    </dataValidation>
    <dataValidation type="list" allowBlank="1" showInputMessage="1" showErrorMessage="1" sqref="H8:H17">
      <formula1>INDIRECT($I8)</formula1>
    </dataValidation>
  </dataValidations>
  <pageMargins left="0.708661417322835" right="0.708661417322835" top="0.748031496062992" bottom="0.748031496062992" header="0.31496062992126" footer="0.31496062992126"/>
  <pageSetup paperSize="9" scale="43"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5</vt:i4>
      </vt:variant>
    </vt:vector>
  </HeadingPairs>
  <TitlesOfParts>
    <vt:vector size="5" baseType="lpstr">
      <vt:lpstr>附表 1-资金台账</vt:lpstr>
      <vt:lpstr>附表 2-项目台账</vt:lpstr>
      <vt:lpstr>附表 3-资产台账</vt:lpstr>
      <vt:lpstr>附表 3-1 资产台账（质保金）</vt:lpstr>
      <vt:lpstr>附表 4 资产台账（动态更新部分）</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超 邓</dc:creator>
  <cp:lastModifiedBy>三丽</cp:lastModifiedBy>
  <dcterms:created xsi:type="dcterms:W3CDTF">2024-04-19T03:32:00Z</dcterms:created>
  <cp:lastPrinted>2024-06-06T05:46:00Z</cp:lastPrinted>
  <dcterms:modified xsi:type="dcterms:W3CDTF">2024-08-16T02:58:21Z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8DEDA0A719AE48469824686A7A903A49_12</vt:lpwstr>
  </property>
  <property fmtid="{D5CDD505-2E9C-101B-9397-08002B2CF9AE}" pid="3" name="KSOProductBuildVer">
    <vt:lpwstr>2052-12.1.0.17147</vt:lpwstr>
  </property>
</Properties>
</file>